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nnaz\Desktop\KOMISJA PROGRAMOWA_1\SEMINARIUM_LIC\"/>
    </mc:Choice>
  </mc:AlternateContent>
  <xr:revisionPtr revIDLastSave="0" documentId="13_ncr:1_{2082D9A7-E055-4E52-BF1A-BA11A22132FC}" xr6:coauthVersionLast="47" xr6:coauthVersionMax="47" xr10:uidLastSave="{00000000-0000-0000-0000-000000000000}"/>
  <bookViews>
    <workbookView xWindow="1100" yWindow="1100" windowWidth="19200" windowHeight="11170" xr2:uid="{00000000-000D-0000-FFFF-FFFF00000000}"/>
  </bookViews>
  <sheets>
    <sheet name="BLOK CAŁOŚĆ" sheetId="1" r:id="rId1"/>
  </sheets>
  <definedNames>
    <definedName name="_xlnm._FilterDatabase" localSheetId="0" hidden="1">'BLOK CAŁOŚĆ'!$D$9:$AP$65</definedName>
    <definedName name="_xlnm.Print_Area" localSheetId="0">'BLOK CAŁOŚĆ'!$A$1:$AP$80</definedName>
    <definedName name="_xlnm.Print_Titles" localSheetId="0">'BLOK CAŁOŚĆ'!$4:$8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1" l="1"/>
  <c r="K40" i="1"/>
  <c r="K15" i="1"/>
  <c r="AL64" i="1"/>
  <c r="AG64" i="1"/>
  <c r="AB64" i="1"/>
  <c r="W64" i="1"/>
  <c r="R64" i="1"/>
  <c r="M64" i="1"/>
  <c r="I59" i="1"/>
  <c r="AK45" i="1"/>
  <c r="AF45" i="1"/>
  <c r="AK42" i="1"/>
  <c r="AF48" i="1"/>
  <c r="AA48" i="1"/>
  <c r="V36" i="1"/>
  <c r="Q36" i="1"/>
  <c r="V47" i="1"/>
  <c r="Q47" i="1"/>
  <c r="AF15" i="1"/>
  <c r="AA15" i="1"/>
  <c r="V15" i="1"/>
  <c r="Q15" i="1"/>
  <c r="AP60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8" i="1"/>
  <c r="AP52" i="1"/>
  <c r="AP49" i="1"/>
  <c r="AP51" i="1"/>
  <c r="AP50" i="1"/>
  <c r="AP47" i="1"/>
  <c r="AP53" i="1"/>
  <c r="AP54" i="1"/>
  <c r="AP55" i="1"/>
  <c r="AP56" i="1"/>
  <c r="AP57" i="1"/>
  <c r="AP32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10" i="1"/>
  <c r="AK60" i="1"/>
  <c r="AK48" i="1"/>
  <c r="AK52" i="1"/>
  <c r="AK49" i="1"/>
  <c r="AK51" i="1"/>
  <c r="AK50" i="1"/>
  <c r="AK47" i="1"/>
  <c r="AK53" i="1"/>
  <c r="AK54" i="1"/>
  <c r="AK55" i="1"/>
  <c r="AK56" i="1"/>
  <c r="AK57" i="1"/>
  <c r="AK33" i="1"/>
  <c r="AK34" i="1"/>
  <c r="AK35" i="1"/>
  <c r="AK36" i="1"/>
  <c r="AK37" i="1"/>
  <c r="AK38" i="1"/>
  <c r="AK39" i="1"/>
  <c r="AK40" i="1"/>
  <c r="AK41" i="1"/>
  <c r="AK43" i="1"/>
  <c r="AK44" i="1"/>
  <c r="AK46" i="1"/>
  <c r="AK32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10" i="1"/>
  <c r="AF60" i="1"/>
  <c r="AF46" i="1"/>
  <c r="AF52" i="1"/>
  <c r="AF49" i="1"/>
  <c r="AF51" i="1"/>
  <c r="AF50" i="1"/>
  <c r="AF47" i="1"/>
  <c r="AF53" i="1"/>
  <c r="AF54" i="1"/>
  <c r="AF55" i="1"/>
  <c r="AF56" i="1"/>
  <c r="AF57" i="1"/>
  <c r="AF33" i="1"/>
  <c r="AF34" i="1"/>
  <c r="AF35" i="1"/>
  <c r="AF36" i="1"/>
  <c r="AF37" i="1"/>
  <c r="AF38" i="1"/>
  <c r="AF39" i="1"/>
  <c r="AF40" i="1"/>
  <c r="AF41" i="1"/>
  <c r="AF43" i="1"/>
  <c r="AF44" i="1"/>
  <c r="AF32" i="1"/>
  <c r="AF30" i="1"/>
  <c r="AF29" i="1"/>
  <c r="AF11" i="1"/>
  <c r="AF12" i="1"/>
  <c r="AF13" i="1"/>
  <c r="AF14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10" i="1"/>
  <c r="AA60" i="1"/>
  <c r="AA50" i="1"/>
  <c r="AA47" i="1"/>
  <c r="AA53" i="1"/>
  <c r="AA54" i="1"/>
  <c r="AA55" i="1"/>
  <c r="AA56" i="1"/>
  <c r="AA57" i="1"/>
  <c r="AA41" i="1"/>
  <c r="AA43" i="1"/>
  <c r="AA44" i="1"/>
  <c r="AA45" i="1"/>
  <c r="AA46" i="1"/>
  <c r="AA52" i="1"/>
  <c r="AA49" i="1"/>
  <c r="AA51" i="1"/>
  <c r="AA33" i="1"/>
  <c r="AA34" i="1"/>
  <c r="AA35" i="1"/>
  <c r="AA36" i="1"/>
  <c r="AA37" i="1"/>
  <c r="AA38" i="1"/>
  <c r="AA39" i="1"/>
  <c r="AA40" i="1"/>
  <c r="AA32" i="1"/>
  <c r="AA11" i="1"/>
  <c r="AA12" i="1"/>
  <c r="AA13" i="1"/>
  <c r="AA14" i="1"/>
  <c r="AA16" i="1"/>
  <c r="AA17" i="1"/>
  <c r="AA18" i="1"/>
  <c r="AA19" i="1"/>
  <c r="AA20" i="1"/>
  <c r="AA21" i="1"/>
  <c r="AA22" i="1"/>
  <c r="AA23" i="1"/>
  <c r="AA24" i="1"/>
  <c r="AA25" i="1"/>
  <c r="L25" i="1" s="1"/>
  <c r="AA26" i="1"/>
  <c r="AA27" i="1"/>
  <c r="AA28" i="1"/>
  <c r="AA29" i="1"/>
  <c r="AA30" i="1"/>
  <c r="AA10" i="1"/>
  <c r="V60" i="1"/>
  <c r="V59" i="1" s="1"/>
  <c r="V33" i="1"/>
  <c r="V34" i="1"/>
  <c r="V35" i="1"/>
  <c r="V37" i="1"/>
  <c r="V38" i="1"/>
  <c r="V39" i="1"/>
  <c r="V40" i="1"/>
  <c r="V41" i="1"/>
  <c r="V42" i="1"/>
  <c r="V43" i="1"/>
  <c r="V44" i="1"/>
  <c r="V45" i="1"/>
  <c r="V46" i="1"/>
  <c r="V48" i="1"/>
  <c r="V52" i="1"/>
  <c r="V49" i="1"/>
  <c r="V51" i="1"/>
  <c r="V50" i="1"/>
  <c r="V53" i="1"/>
  <c r="V54" i="1"/>
  <c r="V55" i="1"/>
  <c r="V56" i="1"/>
  <c r="V57" i="1"/>
  <c r="V32" i="1"/>
  <c r="V11" i="1"/>
  <c r="V12" i="1"/>
  <c r="V13" i="1"/>
  <c r="V14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L28" i="1" s="1"/>
  <c r="V29" i="1"/>
  <c r="V30" i="1"/>
  <c r="V10" i="1"/>
  <c r="Q60" i="1"/>
  <c r="Q59" i="1" s="1"/>
  <c r="Q53" i="1"/>
  <c r="Q54" i="1"/>
  <c r="Q55" i="1"/>
  <c r="Q56" i="1"/>
  <c r="Q57" i="1"/>
  <c r="Q33" i="1"/>
  <c r="L33" i="1" s="1"/>
  <c r="Q34" i="1"/>
  <c r="Q35" i="1"/>
  <c r="Q37" i="1"/>
  <c r="Q38" i="1"/>
  <c r="Q39" i="1"/>
  <c r="Q40" i="1"/>
  <c r="Q41" i="1"/>
  <c r="Q42" i="1"/>
  <c r="Q43" i="1"/>
  <c r="Q44" i="1"/>
  <c r="Q45" i="1"/>
  <c r="L45" i="1" s="1"/>
  <c r="Q46" i="1"/>
  <c r="Q48" i="1"/>
  <c r="L48" i="1" s="1"/>
  <c r="Q52" i="1"/>
  <c r="Q49" i="1"/>
  <c r="Q51" i="1"/>
  <c r="Q50" i="1"/>
  <c r="Q32" i="1"/>
  <c r="Q24" i="1"/>
  <c r="Q25" i="1"/>
  <c r="Q26" i="1"/>
  <c r="Q27" i="1"/>
  <c r="Q28" i="1"/>
  <c r="Q29" i="1"/>
  <c r="Q30" i="1"/>
  <c r="Q16" i="1"/>
  <c r="Q17" i="1"/>
  <c r="Q18" i="1"/>
  <c r="Q19" i="1"/>
  <c r="Q20" i="1"/>
  <c r="Q21" i="1"/>
  <c r="Q22" i="1"/>
  <c r="Q23" i="1"/>
  <c r="Q11" i="1"/>
  <c r="Q12" i="1"/>
  <c r="Q13" i="1"/>
  <c r="Q14" i="1"/>
  <c r="Q10" i="1"/>
  <c r="J60" i="1"/>
  <c r="I60" i="1"/>
  <c r="N59" i="1"/>
  <c r="M59" i="1"/>
  <c r="O59" i="1"/>
  <c r="P59" i="1"/>
  <c r="R59" i="1"/>
  <c r="S59" i="1"/>
  <c r="T59" i="1"/>
  <c r="U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I57" i="1"/>
  <c r="I36" i="1"/>
  <c r="I50" i="1"/>
  <c r="I48" i="1"/>
  <c r="I49" i="1"/>
  <c r="I52" i="1"/>
  <c r="I51" i="1"/>
  <c r="I53" i="1"/>
  <c r="I56" i="1"/>
  <c r="I54" i="1"/>
  <c r="I55" i="1"/>
  <c r="I35" i="1"/>
  <c r="I42" i="1"/>
  <c r="I39" i="1"/>
  <c r="I46" i="1"/>
  <c r="I33" i="1"/>
  <c r="I38" i="1"/>
  <c r="I37" i="1"/>
  <c r="I41" i="1"/>
  <c r="I44" i="1"/>
  <c r="I40" i="1"/>
  <c r="I32" i="1"/>
  <c r="I34" i="1"/>
  <c r="I45" i="1"/>
  <c r="I43" i="1"/>
  <c r="I47" i="1"/>
  <c r="I23" i="1"/>
  <c r="I25" i="1"/>
  <c r="I19" i="1"/>
  <c r="I20" i="1"/>
  <c r="I30" i="1"/>
  <c r="I22" i="1"/>
  <c r="I27" i="1"/>
  <c r="I24" i="1"/>
  <c r="I11" i="1"/>
  <c r="I10" i="1"/>
  <c r="I16" i="1"/>
  <c r="I13" i="1"/>
  <c r="I18" i="1"/>
  <c r="I12" i="1"/>
  <c r="I21" i="1"/>
  <c r="I14" i="1"/>
  <c r="I29" i="1"/>
  <c r="I28" i="1"/>
  <c r="I17" i="1"/>
  <c r="I15" i="1"/>
  <c r="I26" i="1"/>
  <c r="N31" i="1"/>
  <c r="O31" i="1"/>
  <c r="P31" i="1"/>
  <c r="R31" i="1"/>
  <c r="S31" i="1"/>
  <c r="T31" i="1"/>
  <c r="U31" i="1"/>
  <c r="W31" i="1"/>
  <c r="X31" i="1"/>
  <c r="Y31" i="1"/>
  <c r="Z31" i="1"/>
  <c r="AB31" i="1"/>
  <c r="AC31" i="1"/>
  <c r="AD31" i="1"/>
  <c r="AE31" i="1"/>
  <c r="AG31" i="1"/>
  <c r="AH31" i="1"/>
  <c r="AI31" i="1"/>
  <c r="AJ31" i="1"/>
  <c r="AL31" i="1"/>
  <c r="AM31" i="1"/>
  <c r="AN31" i="1"/>
  <c r="AO31" i="1"/>
  <c r="N9" i="1"/>
  <c r="O9" i="1"/>
  <c r="P9" i="1"/>
  <c r="R9" i="1"/>
  <c r="S9" i="1"/>
  <c r="T9" i="1"/>
  <c r="U9" i="1"/>
  <c r="W9" i="1"/>
  <c r="X9" i="1"/>
  <c r="Y9" i="1"/>
  <c r="Z9" i="1"/>
  <c r="AB9" i="1"/>
  <c r="AC9" i="1"/>
  <c r="AD9" i="1"/>
  <c r="AE9" i="1"/>
  <c r="AG9" i="1"/>
  <c r="AH9" i="1"/>
  <c r="AI9" i="1"/>
  <c r="AJ9" i="1"/>
  <c r="AL9" i="1"/>
  <c r="AM9" i="1"/>
  <c r="AN9" i="1"/>
  <c r="AO9" i="1"/>
  <c r="G34" i="1"/>
  <c r="G60" i="1"/>
  <c r="H60" i="1"/>
  <c r="G62" i="1"/>
  <c r="H62" i="1"/>
  <c r="J62" i="1"/>
  <c r="L62" i="1"/>
  <c r="G57" i="1"/>
  <c r="H57" i="1"/>
  <c r="J57" i="1"/>
  <c r="G36" i="1"/>
  <c r="H36" i="1"/>
  <c r="J36" i="1"/>
  <c r="G50" i="1"/>
  <c r="H50" i="1"/>
  <c r="J50" i="1"/>
  <c r="G48" i="1"/>
  <c r="H48" i="1"/>
  <c r="J48" i="1"/>
  <c r="G49" i="1"/>
  <c r="H49" i="1"/>
  <c r="J49" i="1"/>
  <c r="G52" i="1"/>
  <c r="H52" i="1"/>
  <c r="J52" i="1"/>
  <c r="G51" i="1"/>
  <c r="H51" i="1"/>
  <c r="J51" i="1"/>
  <c r="G53" i="1"/>
  <c r="H53" i="1"/>
  <c r="J53" i="1"/>
  <c r="G56" i="1"/>
  <c r="H56" i="1"/>
  <c r="J56" i="1"/>
  <c r="G54" i="1"/>
  <c r="H54" i="1"/>
  <c r="J54" i="1"/>
  <c r="G55" i="1"/>
  <c r="H55" i="1"/>
  <c r="J55" i="1"/>
  <c r="G35" i="1"/>
  <c r="H35" i="1"/>
  <c r="J35" i="1"/>
  <c r="K35" i="1" s="1"/>
  <c r="G42" i="1"/>
  <c r="H42" i="1"/>
  <c r="J42" i="1"/>
  <c r="G39" i="1"/>
  <c r="H39" i="1"/>
  <c r="J39" i="1"/>
  <c r="K39" i="1" s="1"/>
  <c r="G46" i="1"/>
  <c r="H46" i="1"/>
  <c r="J46" i="1"/>
  <c r="G33" i="1"/>
  <c r="H33" i="1"/>
  <c r="J33" i="1"/>
  <c r="K33" i="1" s="1"/>
  <c r="G38" i="1"/>
  <c r="H38" i="1"/>
  <c r="J38" i="1"/>
  <c r="G37" i="1"/>
  <c r="H37" i="1"/>
  <c r="J37" i="1"/>
  <c r="G41" i="1"/>
  <c r="H41" i="1"/>
  <c r="J41" i="1"/>
  <c r="G44" i="1"/>
  <c r="H44" i="1"/>
  <c r="J44" i="1"/>
  <c r="G40" i="1"/>
  <c r="H40" i="1"/>
  <c r="J40" i="1"/>
  <c r="G32" i="1"/>
  <c r="H32" i="1"/>
  <c r="J32" i="1"/>
  <c r="K32" i="1" s="1"/>
  <c r="H34" i="1"/>
  <c r="J34" i="1"/>
  <c r="K34" i="1" s="1"/>
  <c r="L34" i="1"/>
  <c r="G45" i="1"/>
  <c r="H45" i="1"/>
  <c r="J45" i="1"/>
  <c r="G43" i="1"/>
  <c r="H43" i="1"/>
  <c r="J43" i="1"/>
  <c r="J47" i="1"/>
  <c r="H47" i="1"/>
  <c r="G47" i="1"/>
  <c r="M31" i="1"/>
  <c r="M9" i="1"/>
  <c r="J23" i="1"/>
  <c r="J25" i="1"/>
  <c r="J19" i="1"/>
  <c r="J20" i="1"/>
  <c r="J30" i="1"/>
  <c r="J22" i="1"/>
  <c r="J27" i="1"/>
  <c r="J24" i="1"/>
  <c r="J11" i="1"/>
  <c r="J10" i="1"/>
  <c r="J16" i="1"/>
  <c r="J13" i="1"/>
  <c r="J18" i="1"/>
  <c r="J12" i="1"/>
  <c r="J21" i="1"/>
  <c r="J14" i="1"/>
  <c r="J29" i="1"/>
  <c r="J28" i="1"/>
  <c r="J17" i="1"/>
  <c r="J15" i="1"/>
  <c r="G23" i="1"/>
  <c r="H23" i="1"/>
  <c r="G25" i="1"/>
  <c r="H25" i="1"/>
  <c r="G19" i="1"/>
  <c r="H19" i="1"/>
  <c r="G20" i="1"/>
  <c r="H20" i="1"/>
  <c r="G30" i="1"/>
  <c r="H30" i="1"/>
  <c r="G22" i="1"/>
  <c r="H22" i="1"/>
  <c r="G27" i="1"/>
  <c r="H27" i="1"/>
  <c r="G24" i="1"/>
  <c r="H24" i="1"/>
  <c r="G11" i="1"/>
  <c r="H11" i="1"/>
  <c r="G10" i="1"/>
  <c r="H10" i="1"/>
  <c r="G16" i="1"/>
  <c r="H16" i="1"/>
  <c r="G13" i="1"/>
  <c r="H13" i="1"/>
  <c r="G18" i="1"/>
  <c r="H18" i="1"/>
  <c r="G12" i="1"/>
  <c r="H12" i="1"/>
  <c r="G21" i="1"/>
  <c r="H21" i="1"/>
  <c r="G14" i="1"/>
  <c r="H14" i="1"/>
  <c r="G29" i="1"/>
  <c r="H29" i="1"/>
  <c r="G28" i="1"/>
  <c r="H28" i="1"/>
  <c r="G17" i="1"/>
  <c r="H17" i="1"/>
  <c r="G15" i="1"/>
  <c r="H15" i="1"/>
  <c r="J26" i="1"/>
  <c r="H26" i="1"/>
  <c r="G26" i="1"/>
  <c r="K42" i="1" l="1"/>
  <c r="L11" i="1"/>
  <c r="L27" i="1"/>
  <c r="L23" i="1"/>
  <c r="K27" i="1"/>
  <c r="K25" i="1"/>
  <c r="L26" i="1"/>
  <c r="L19" i="1"/>
  <c r="K14" i="1"/>
  <c r="K21" i="1"/>
  <c r="K19" i="1"/>
  <c r="K38" i="1"/>
  <c r="L38" i="1"/>
  <c r="L16" i="1"/>
  <c r="K26" i="1"/>
  <c r="K12" i="1"/>
  <c r="L14" i="1"/>
  <c r="K23" i="1"/>
  <c r="L13" i="1"/>
  <c r="L52" i="1"/>
  <c r="L35" i="1"/>
  <c r="L12" i="1"/>
  <c r="L17" i="1"/>
  <c r="L47" i="1"/>
  <c r="K16" i="1"/>
  <c r="L24" i="1"/>
  <c r="K11" i="1"/>
  <c r="K46" i="1"/>
  <c r="K24" i="1"/>
  <c r="K17" i="1"/>
  <c r="K22" i="1"/>
  <c r="L50" i="1"/>
  <c r="K30" i="1"/>
  <c r="L30" i="1"/>
  <c r="AP9" i="1"/>
  <c r="L54" i="1"/>
  <c r="K48" i="1"/>
  <c r="L37" i="1"/>
  <c r="AK9" i="1"/>
  <c r="L36" i="1"/>
  <c r="L60" i="1"/>
  <c r="K43" i="1"/>
  <c r="L49" i="1"/>
  <c r="L46" i="1"/>
  <c r="K45" i="1"/>
  <c r="K44" i="1"/>
  <c r="K41" i="1"/>
  <c r="K37" i="1"/>
  <c r="K55" i="1"/>
  <c r="K54" i="1"/>
  <c r="K56" i="1"/>
  <c r="L56" i="1"/>
  <c r="K53" i="1"/>
  <c r="AP31" i="1"/>
  <c r="K51" i="1"/>
  <c r="L51" i="1"/>
  <c r="AO58" i="1"/>
  <c r="AO63" i="1" s="1"/>
  <c r="K52" i="1"/>
  <c r="AH58" i="1"/>
  <c r="AH63" i="1" s="1"/>
  <c r="AK31" i="1"/>
  <c r="AG58" i="1"/>
  <c r="AG63" i="1" s="1"/>
  <c r="K49" i="1"/>
  <c r="K50" i="1"/>
  <c r="K36" i="1"/>
  <c r="L57" i="1"/>
  <c r="K57" i="1"/>
  <c r="K47" i="1"/>
  <c r="L15" i="1"/>
  <c r="K28" i="1"/>
  <c r="L29" i="1"/>
  <c r="K29" i="1"/>
  <c r="AF9" i="1"/>
  <c r="K18" i="1"/>
  <c r="K13" i="1"/>
  <c r="K20" i="1"/>
  <c r="L39" i="1"/>
  <c r="L40" i="1"/>
  <c r="L18" i="1"/>
  <c r="L55" i="1"/>
  <c r="L44" i="1"/>
  <c r="AF31" i="1"/>
  <c r="L53" i="1"/>
  <c r="L41" i="1"/>
  <c r="L20" i="1"/>
  <c r="AA31" i="1"/>
  <c r="L43" i="1"/>
  <c r="AA9" i="1"/>
  <c r="L21" i="1"/>
  <c r="L10" i="1"/>
  <c r="V31" i="1"/>
  <c r="L42" i="1"/>
  <c r="V9" i="1"/>
  <c r="L22" i="1"/>
  <c r="Q31" i="1"/>
  <c r="L32" i="1"/>
  <c r="Q9" i="1"/>
  <c r="F60" i="1"/>
  <c r="AD58" i="1"/>
  <c r="AD63" i="1" s="1"/>
  <c r="AC58" i="1"/>
  <c r="AC63" i="1" s="1"/>
  <c r="AL58" i="1"/>
  <c r="AL63" i="1" s="1"/>
  <c r="Y58" i="1"/>
  <c r="Y63" i="1" s="1"/>
  <c r="I31" i="1"/>
  <c r="H59" i="1"/>
  <c r="F34" i="1"/>
  <c r="E34" i="1" s="1"/>
  <c r="N58" i="1"/>
  <c r="N63" i="1" s="1"/>
  <c r="AN58" i="1"/>
  <c r="AN63" i="1" s="1"/>
  <c r="AJ58" i="1"/>
  <c r="AJ63" i="1" s="1"/>
  <c r="AB58" i="1"/>
  <c r="AB63" i="1" s="1"/>
  <c r="T58" i="1"/>
  <c r="T63" i="1" s="1"/>
  <c r="P58" i="1"/>
  <c r="P63" i="1" s="1"/>
  <c r="G59" i="1"/>
  <c r="AM58" i="1"/>
  <c r="AM63" i="1" s="1"/>
  <c r="AI58" i="1"/>
  <c r="AI63" i="1" s="1"/>
  <c r="AE58" i="1"/>
  <c r="W58" i="1"/>
  <c r="S58" i="1"/>
  <c r="S63" i="1" s="1"/>
  <c r="O58" i="1"/>
  <c r="O63" i="1" s="1"/>
  <c r="L59" i="1"/>
  <c r="J59" i="1"/>
  <c r="M58" i="1"/>
  <c r="M63" i="1" s="1"/>
  <c r="U58" i="1"/>
  <c r="R58" i="1"/>
  <c r="Z58" i="1"/>
  <c r="X58" i="1"/>
  <c r="X63" i="1" s="1"/>
  <c r="F43" i="1"/>
  <c r="E43" i="1" s="1"/>
  <c r="H31" i="1"/>
  <c r="F47" i="1"/>
  <c r="E47" i="1" s="1"/>
  <c r="F62" i="1"/>
  <c r="E62" i="1" s="1"/>
  <c r="I9" i="1"/>
  <c r="F37" i="1"/>
  <c r="E37" i="1" s="1"/>
  <c r="F46" i="1"/>
  <c r="E46" i="1" s="1"/>
  <c r="F42" i="1"/>
  <c r="E42" i="1" s="1"/>
  <c r="F54" i="1"/>
  <c r="E54" i="1" s="1"/>
  <c r="F36" i="1"/>
  <c r="E36" i="1" s="1"/>
  <c r="E60" i="1"/>
  <c r="J31" i="1"/>
  <c r="F45" i="1"/>
  <c r="E45" i="1" s="1"/>
  <c r="F40" i="1"/>
  <c r="E40" i="1" s="1"/>
  <c r="F41" i="1"/>
  <c r="E41" i="1" s="1"/>
  <c r="F38" i="1"/>
  <c r="E38" i="1" s="1"/>
  <c r="F55" i="1"/>
  <c r="E55" i="1" s="1"/>
  <c r="F32" i="1"/>
  <c r="E32" i="1" s="1"/>
  <c r="F44" i="1"/>
  <c r="E44" i="1" s="1"/>
  <c r="F33" i="1"/>
  <c r="E33" i="1" s="1"/>
  <c r="F39" i="1"/>
  <c r="E39" i="1" s="1"/>
  <c r="F35" i="1"/>
  <c r="E35" i="1" s="1"/>
  <c r="G31" i="1"/>
  <c r="F56" i="1"/>
  <c r="E56" i="1" s="1"/>
  <c r="F53" i="1"/>
  <c r="E53" i="1" s="1"/>
  <c r="F51" i="1"/>
  <c r="E51" i="1" s="1"/>
  <c r="F52" i="1"/>
  <c r="E52" i="1" s="1"/>
  <c r="F49" i="1"/>
  <c r="E49" i="1" s="1"/>
  <c r="F48" i="1"/>
  <c r="E48" i="1" s="1"/>
  <c r="F50" i="1"/>
  <c r="E50" i="1" s="1"/>
  <c r="F57" i="1"/>
  <c r="E57" i="1" s="1"/>
  <c r="F14" i="1"/>
  <c r="E14" i="1" s="1"/>
  <c r="F12" i="1"/>
  <c r="E12" i="1" s="1"/>
  <c r="F13" i="1"/>
  <c r="E13" i="1" s="1"/>
  <c r="F10" i="1"/>
  <c r="E10" i="1" s="1"/>
  <c r="F24" i="1"/>
  <c r="E24" i="1" s="1"/>
  <c r="F22" i="1"/>
  <c r="E22" i="1" s="1"/>
  <c r="F27" i="1"/>
  <c r="E27" i="1" s="1"/>
  <c r="F28" i="1"/>
  <c r="E28" i="1" s="1"/>
  <c r="F15" i="1"/>
  <c r="E15" i="1" s="1"/>
  <c r="F17" i="1"/>
  <c r="E17" i="1" s="1"/>
  <c r="F29" i="1"/>
  <c r="E29" i="1" s="1"/>
  <c r="F21" i="1"/>
  <c r="E21" i="1" s="1"/>
  <c r="F18" i="1"/>
  <c r="E18" i="1" s="1"/>
  <c r="H9" i="1"/>
  <c r="F16" i="1"/>
  <c r="E16" i="1" s="1"/>
  <c r="J9" i="1"/>
  <c r="F11" i="1"/>
  <c r="E11" i="1" s="1"/>
  <c r="G9" i="1"/>
  <c r="F30" i="1"/>
  <c r="E30" i="1" s="1"/>
  <c r="F20" i="1"/>
  <c r="E20" i="1" s="1"/>
  <c r="F19" i="1"/>
  <c r="E19" i="1" s="1"/>
  <c r="F25" i="1"/>
  <c r="E25" i="1" s="1"/>
  <c r="F23" i="1"/>
  <c r="E23" i="1" s="1"/>
  <c r="K58" i="1" l="1"/>
  <c r="E31" i="1"/>
  <c r="AP58" i="1"/>
  <c r="AP61" i="1" s="1"/>
  <c r="AK58" i="1"/>
  <c r="AK61" i="1" s="1"/>
  <c r="AG61" i="1"/>
  <c r="AO61" i="1"/>
  <c r="AF58" i="1"/>
  <c r="AF63" i="1" s="1"/>
  <c r="Q58" i="1"/>
  <c r="Q63" i="1" s="1"/>
  <c r="V58" i="1"/>
  <c r="V61" i="1" s="1"/>
  <c r="AA58" i="1"/>
  <c r="AA63" i="1" s="1"/>
  <c r="AK63" i="1"/>
  <c r="L31" i="1"/>
  <c r="L9" i="1"/>
  <c r="I58" i="1"/>
  <c r="I63" i="1" s="1"/>
  <c r="F59" i="1"/>
  <c r="H58" i="1"/>
  <c r="H63" i="1" s="1"/>
  <c r="AB61" i="1"/>
  <c r="AJ61" i="1"/>
  <c r="P61" i="1"/>
  <c r="G58" i="1"/>
  <c r="G63" i="1" s="1"/>
  <c r="U63" i="1"/>
  <c r="U61" i="1"/>
  <c r="W63" i="1"/>
  <c r="W61" i="1"/>
  <c r="E59" i="1"/>
  <c r="Z63" i="1"/>
  <c r="Z61" i="1"/>
  <c r="M61" i="1"/>
  <c r="AL61" i="1"/>
  <c r="AE63" i="1"/>
  <c r="AE61" i="1"/>
  <c r="R63" i="1"/>
  <c r="R61" i="1"/>
  <c r="J58" i="1"/>
  <c r="J63" i="1" s="1"/>
  <c r="F31" i="1"/>
  <c r="AP63" i="1" l="1"/>
  <c r="V63" i="1"/>
  <c r="AF61" i="1"/>
  <c r="Q61" i="1"/>
  <c r="AA61" i="1"/>
  <c r="L58" i="1"/>
  <c r="L65" i="1" s="1"/>
  <c r="F26" i="1"/>
  <c r="E26" i="1" s="1"/>
  <c r="E9" i="1" s="1"/>
  <c r="L63" i="1" l="1"/>
  <c r="E58" i="1"/>
  <c r="F9" i="1"/>
  <c r="F58" i="1" s="1"/>
  <c r="F63" i="1" s="1"/>
  <c r="E65" i="1" l="1"/>
  <c r="E63" i="1"/>
</calcChain>
</file>

<file path=xl/sharedStrings.xml><?xml version="1.0" encoding="utf-8"?>
<sst xmlns="http://schemas.openxmlformats.org/spreadsheetml/2006/main" count="220" uniqueCount="156">
  <si>
    <t xml:space="preserve"> </t>
  </si>
  <si>
    <t xml:space="preserve">studia stacjonarne   </t>
  </si>
  <si>
    <t>I rok</t>
  </si>
  <si>
    <t>II rok</t>
  </si>
  <si>
    <t>III rok</t>
  </si>
  <si>
    <t>semestr 1</t>
  </si>
  <si>
    <t>semestr 2</t>
  </si>
  <si>
    <t>semestr 3</t>
  </si>
  <si>
    <t>semestr 4</t>
  </si>
  <si>
    <t>semestr 5</t>
  </si>
  <si>
    <t>semestr 6</t>
  </si>
  <si>
    <t>Lp</t>
  </si>
  <si>
    <t>Nazwa modułu/przedmiotu</t>
  </si>
  <si>
    <t>E, z/o, z</t>
  </si>
  <si>
    <t>Razem</t>
  </si>
  <si>
    <t>godziny kontaktowe</t>
  </si>
  <si>
    <t>forma zajęć</t>
  </si>
  <si>
    <t>Razem
ECTS</t>
  </si>
  <si>
    <t>15 tyg.</t>
  </si>
  <si>
    <t>wykłady</t>
  </si>
  <si>
    <t>ćwicz.</t>
  </si>
  <si>
    <t>wykł.</t>
  </si>
  <si>
    <t>ECTS</t>
  </si>
  <si>
    <t>PRAKTYKI</t>
  </si>
  <si>
    <t>OGÓŁEM  GODZ / ECTS</t>
  </si>
  <si>
    <t>Wydział  REHABILITACJI</t>
  </si>
  <si>
    <t>kod przedmiotu</t>
  </si>
  <si>
    <t>Kierunek Terapia Zajęciowa</t>
  </si>
  <si>
    <t>studia pierwszego stopnia</t>
  </si>
  <si>
    <t>MODUŁY PODSTAWOWE (*/do wyboru)</t>
  </si>
  <si>
    <t>MODYŁY KIERUNKOWE  (*/do wyboru)</t>
  </si>
  <si>
    <t xml:space="preserve">Socjologia zdrowia  i niepełnosprawności </t>
  </si>
  <si>
    <t xml:space="preserve">Podstawy psychologii </t>
  </si>
  <si>
    <t xml:space="preserve">Pedagogika ogólna </t>
  </si>
  <si>
    <t xml:space="preserve">Pedagogika specjalna </t>
  </si>
  <si>
    <t xml:space="preserve">Wybrane zagadnienia psychologii klinicznej i psychoterapii  </t>
  </si>
  <si>
    <t xml:space="preserve">Podstawy psychiatrii </t>
  </si>
  <si>
    <t xml:space="preserve">Anatomia  układu  krążenia i narządów trzewnych  </t>
  </si>
  <si>
    <t xml:space="preserve">Kinezjologia </t>
  </si>
  <si>
    <t xml:space="preserve">Fizjologia </t>
  </si>
  <si>
    <t xml:space="preserve">Język obcy do wyboru* </t>
  </si>
  <si>
    <t xml:space="preserve">TZ-I-03/ TZ-I-04 </t>
  </si>
  <si>
    <t xml:space="preserve">TZ-I-05 </t>
  </si>
  <si>
    <t xml:space="preserve">TZ-I-06 </t>
  </si>
  <si>
    <t xml:space="preserve">TZ-I-07 </t>
  </si>
  <si>
    <t xml:space="preserve">TZ-I-15 </t>
  </si>
  <si>
    <t xml:space="preserve">TZ-I-16 </t>
  </si>
  <si>
    <t xml:space="preserve">E-1 </t>
  </si>
  <si>
    <t xml:space="preserve">Z-2 </t>
  </si>
  <si>
    <t xml:space="preserve">Z-1 </t>
  </si>
  <si>
    <t xml:space="preserve">Z-3 </t>
  </si>
  <si>
    <t xml:space="preserve">E-4 </t>
  </si>
  <si>
    <t xml:space="preserve">E-2 </t>
  </si>
  <si>
    <t xml:space="preserve">Z-4 </t>
  </si>
  <si>
    <t xml:space="preserve">Z-5 </t>
  </si>
  <si>
    <t xml:space="preserve">Z-1, Z-2, Z-3 Z-4 </t>
  </si>
  <si>
    <r>
      <rPr>
        <b/>
        <sz val="10"/>
        <rFont val="Times New Roman"/>
        <family val="1"/>
        <charset val="238"/>
      </rPr>
      <t xml:space="preserve">Systemy ochrony zdrowia/ </t>
    </r>
    <r>
      <rPr>
        <sz val="10"/>
        <rFont val="Times New Roman"/>
        <family val="1"/>
        <charset val="238"/>
      </rPr>
      <t xml:space="preserve">Terapia zajęciowa w systemach ochrony zdrowia*  </t>
    </r>
  </si>
  <si>
    <r>
      <rPr>
        <b/>
        <sz val="10"/>
        <rFont val="Times New Roman"/>
        <family val="1"/>
        <charset val="238"/>
      </rPr>
      <t>Promocja zdrowia psychicznego</t>
    </r>
    <r>
      <rPr>
        <sz val="10"/>
        <rFont val="Times New Roman"/>
        <family val="1"/>
        <charset val="238"/>
      </rPr>
      <t xml:space="preserve">/ Psychologia zdrowia* </t>
    </r>
  </si>
  <si>
    <r>
      <rPr>
        <b/>
        <sz val="10"/>
        <rFont val="Times New Roman"/>
        <family val="1"/>
        <charset val="238"/>
      </rPr>
      <t xml:space="preserve">Diagnostyka funkcjonalna/ </t>
    </r>
    <r>
      <rPr>
        <sz val="10"/>
        <rFont val="Times New Roman"/>
        <family val="1"/>
        <charset val="238"/>
      </rPr>
      <t xml:space="preserve">Kinezyterapia* </t>
    </r>
  </si>
  <si>
    <r>
      <rPr>
        <b/>
        <sz val="10"/>
        <rFont val="Times New Roman"/>
        <family val="1"/>
        <charset val="238"/>
      </rPr>
      <t xml:space="preserve">Pierwsza pomoc/ </t>
    </r>
    <r>
      <rPr>
        <sz val="10"/>
        <rFont val="Times New Roman"/>
        <family val="1"/>
        <charset val="238"/>
      </rPr>
      <t xml:space="preserve">Ratownictwo medyczne* </t>
    </r>
  </si>
  <si>
    <r>
      <rPr>
        <b/>
        <sz val="10"/>
        <rFont val="Times New Roman"/>
        <family val="1"/>
        <charset val="238"/>
      </rPr>
      <t xml:space="preserve">Gry i zabawy ruchowe/ </t>
    </r>
    <r>
      <rPr>
        <sz val="10"/>
        <rFont val="Times New Roman"/>
        <family val="1"/>
        <charset val="238"/>
      </rPr>
      <t xml:space="preserve">Integracyjne formy ruchu* </t>
    </r>
  </si>
  <si>
    <r>
      <rPr>
        <b/>
        <sz val="10"/>
        <rFont val="Times New Roman"/>
        <family val="1"/>
        <charset val="238"/>
      </rPr>
      <t xml:space="preserve">Wybrane formy  aktywności ruchowej w terapii zajęciowej/ </t>
    </r>
    <r>
      <rPr>
        <sz val="10"/>
        <rFont val="Times New Roman"/>
        <family val="1"/>
        <charset val="238"/>
      </rPr>
      <t xml:space="preserve">Zespołowe gry sportowe niepełnosprawnych* </t>
    </r>
  </si>
  <si>
    <r>
      <rPr>
        <b/>
        <sz val="10"/>
        <color theme="1"/>
        <rFont val="Times New Roman"/>
        <family val="1"/>
        <charset val="238"/>
      </rPr>
      <t xml:space="preserve">Technologia informatyczna i statystyka/ </t>
    </r>
    <r>
      <rPr>
        <sz val="10"/>
        <color theme="1"/>
        <rFont val="Times New Roman"/>
        <family val="1"/>
        <charset val="238"/>
      </rPr>
      <t xml:space="preserve">Metody opracowania danych naukowych* </t>
    </r>
  </si>
  <si>
    <r>
      <rPr>
        <b/>
        <sz val="10"/>
        <color theme="1"/>
        <rFont val="Times New Roman"/>
        <family val="1"/>
        <charset val="238"/>
      </rPr>
      <t xml:space="preserve">Metodologia badań naukowych/ </t>
    </r>
    <r>
      <rPr>
        <sz val="10"/>
        <color theme="1"/>
        <rFont val="Times New Roman"/>
        <family val="1"/>
        <charset val="238"/>
      </rPr>
      <t xml:space="preserve">Propedeutyka badań naukowych* </t>
    </r>
  </si>
  <si>
    <t>samokształcenie</t>
  </si>
  <si>
    <t>% samokształcenia</t>
  </si>
  <si>
    <r>
      <rPr>
        <b/>
        <sz val="10"/>
        <rFont val="Times New Roman"/>
        <family val="1"/>
        <charset val="238"/>
      </rPr>
      <t xml:space="preserve">Patofizjologia i zagadnienia kliniczne w pediatrii, neurologii i ortopedii/ </t>
    </r>
    <r>
      <rPr>
        <sz val="10"/>
        <rFont val="Times New Roman"/>
        <family val="1"/>
        <charset val="238"/>
      </rPr>
      <t xml:space="preserve">Patologia ogólna* </t>
    </r>
  </si>
  <si>
    <t>Praktyki zawodowe</t>
  </si>
  <si>
    <t>Wychowanie fizyczne</t>
  </si>
  <si>
    <t xml:space="preserve">Terapia zajęciowa osób z trudnościami w uczeniu się </t>
  </si>
  <si>
    <t xml:space="preserve">Terapia zajęciowa osób starszych  </t>
  </si>
  <si>
    <t xml:space="preserve">Terapia zajęciowa w psychiatrii </t>
  </si>
  <si>
    <t xml:space="preserve">Terapia zajęciowa w środowisku społecznym </t>
  </si>
  <si>
    <t xml:space="preserve">Terapia zajęciowa w środowisku pracy  </t>
  </si>
  <si>
    <t xml:space="preserve">Terapia zajęciowa w środowisku rodzinnym </t>
  </si>
  <si>
    <t xml:space="preserve">Portfolio  </t>
  </si>
  <si>
    <r>
      <rPr>
        <b/>
        <sz val="10"/>
        <rFont val="Times New Roman"/>
        <family val="1"/>
        <charset val="238"/>
      </rPr>
      <t>Ergonomia i bezpieczeństwo stanowiska pracy w  terapii zajęciowej/</t>
    </r>
    <r>
      <rPr>
        <sz val="10"/>
        <rFont val="Times New Roman"/>
        <family val="1"/>
        <charset val="238"/>
      </rPr>
      <t xml:space="preserve"> Higiena pracy* </t>
    </r>
  </si>
  <si>
    <r>
      <rPr>
        <b/>
        <sz val="10"/>
        <rFont val="Times New Roman"/>
        <family val="1"/>
        <charset val="238"/>
      </rPr>
      <t xml:space="preserve">Medycyna fizykalna i masaż na potrzeby terapii zajęciowej/ </t>
    </r>
    <r>
      <rPr>
        <sz val="10"/>
        <rFont val="Times New Roman"/>
        <family val="1"/>
        <charset val="238"/>
      </rPr>
      <t xml:space="preserve">Technologie medyczne w terapii zajęciowej* </t>
    </r>
  </si>
  <si>
    <r>
      <rPr>
        <b/>
        <sz val="10"/>
        <rFont val="Times New Roman"/>
        <family val="1"/>
        <charset val="238"/>
      </rPr>
      <t xml:space="preserve">Terapia ręki/ </t>
    </r>
    <r>
      <rPr>
        <sz val="10"/>
        <rFont val="Times New Roman"/>
        <family val="1"/>
        <charset val="238"/>
      </rPr>
      <t xml:space="preserve">Metody usprawniania funkcji percepcyjno-motorycznych * </t>
    </r>
  </si>
  <si>
    <r>
      <rPr>
        <b/>
        <sz val="10"/>
        <rFont val="Times New Roman"/>
        <family val="1"/>
        <charset val="238"/>
      </rPr>
      <t xml:space="preserve">Arteterapia/ </t>
    </r>
    <r>
      <rPr>
        <sz val="10"/>
        <rFont val="Times New Roman"/>
        <family val="1"/>
        <charset val="238"/>
      </rPr>
      <t xml:space="preserve">Artystyczne metody w terapii zajęciowej* </t>
    </r>
  </si>
  <si>
    <r>
      <rPr>
        <b/>
        <sz val="10"/>
        <rFont val="Times New Roman"/>
        <family val="1"/>
        <charset val="238"/>
      </rPr>
      <t>Logopedia/</t>
    </r>
    <r>
      <rPr>
        <sz val="10"/>
        <rFont val="Times New Roman"/>
        <family val="1"/>
        <charset val="238"/>
      </rPr>
      <t xml:space="preserve"> Terapia zaburzeń mowy*</t>
    </r>
  </si>
  <si>
    <r>
      <rPr>
        <b/>
        <sz val="10"/>
        <rFont val="Times New Roman"/>
        <family val="1"/>
        <charset val="238"/>
      </rPr>
      <t xml:space="preserve">Język migowy/ </t>
    </r>
    <r>
      <rPr>
        <sz val="10"/>
        <rFont val="Times New Roman"/>
        <family val="1"/>
        <charset val="238"/>
      </rPr>
      <t xml:space="preserve">Kultura osób głuchych* </t>
    </r>
  </si>
  <si>
    <r>
      <rPr>
        <b/>
        <sz val="10"/>
        <rFont val="Times New Roman"/>
        <family val="1"/>
        <charset val="238"/>
      </rPr>
      <t xml:space="preserve">Podstawy komunikacji interpersonalnej/ </t>
    </r>
    <r>
      <rPr>
        <sz val="10"/>
        <rFont val="Times New Roman"/>
        <family val="1"/>
        <charset val="238"/>
      </rPr>
      <t xml:space="preserve">Psychologia stosunków międzyludzkich* </t>
    </r>
  </si>
  <si>
    <r>
      <rPr>
        <b/>
        <sz val="10"/>
        <rFont val="Times New Roman"/>
        <family val="1"/>
        <charset val="238"/>
      </rPr>
      <t xml:space="preserve">Metodyka nauczania ruchu/ </t>
    </r>
    <r>
      <rPr>
        <sz val="10"/>
        <rFont val="Times New Roman"/>
        <family val="1"/>
        <charset val="238"/>
      </rPr>
      <t xml:space="preserve">Teoria nauczania ruchu*  </t>
    </r>
  </si>
  <si>
    <r>
      <rPr>
        <b/>
        <sz val="10"/>
        <rFont val="Times New Roman"/>
        <family val="1"/>
        <charset val="238"/>
      </rPr>
      <t xml:space="preserve">Adaptowana aktywność fizyczna/ </t>
    </r>
    <r>
      <rPr>
        <sz val="10"/>
        <rFont val="Times New Roman"/>
        <family val="1"/>
        <charset val="238"/>
      </rPr>
      <t xml:space="preserve">Sport osób niepełnosprawnych* </t>
    </r>
  </si>
  <si>
    <t xml:space="preserve">TZ-I-33 </t>
  </si>
  <si>
    <t xml:space="preserve">TZ-I-34 </t>
  </si>
  <si>
    <t xml:space="preserve">TZ-I-36 </t>
  </si>
  <si>
    <t xml:space="preserve">TZ-I-39 </t>
  </si>
  <si>
    <t xml:space="preserve">TZ-I-40 </t>
  </si>
  <si>
    <t xml:space="preserve">TZ-I-41 </t>
  </si>
  <si>
    <t xml:space="preserve">TZ-I-42 </t>
  </si>
  <si>
    <t xml:space="preserve">TZ-I-43 </t>
  </si>
  <si>
    <t xml:space="preserve">TZ-I-44 </t>
  </si>
  <si>
    <t xml:space="preserve">TZ-I-45 </t>
  </si>
  <si>
    <t xml:space="preserve">TZ-I-46 </t>
  </si>
  <si>
    <t xml:space="preserve">TZ-I-49 </t>
  </si>
  <si>
    <t xml:space="preserve">TZ-I-72 </t>
  </si>
  <si>
    <t xml:space="preserve">E-3 </t>
  </si>
  <si>
    <t xml:space="preserve">E-6 </t>
  </si>
  <si>
    <t xml:space="preserve">Z-1 - Z-6 </t>
  </si>
  <si>
    <t xml:space="preserve">Z-6 </t>
  </si>
  <si>
    <t>RAZEM</t>
  </si>
  <si>
    <t>Praktyki</t>
  </si>
  <si>
    <t>RAZEM MODUŁY PODSTAWOWE + MODUŁY KIERUNKOWE + PRAKTYKI + WYCHOWANIE FIZYCZNE</t>
  </si>
  <si>
    <t>RAZEM W+C+PRAKTYKI
BEZ WYCHOWANIA FIZYCZNEGO</t>
  </si>
  <si>
    <t>Egzaminy/ zaliczenia</t>
  </si>
  <si>
    <r>
      <rPr>
        <b/>
        <sz val="10"/>
        <rFont val="Times New Roman"/>
        <family val="1"/>
        <charset val="238"/>
      </rPr>
      <t xml:space="preserve">Dietetyka/ </t>
    </r>
    <r>
      <rPr>
        <sz val="10"/>
        <rFont val="Times New Roman"/>
        <family val="1"/>
        <charset val="238"/>
      </rPr>
      <t xml:space="preserve">Edukacja zdrowotna*  </t>
    </r>
  </si>
  <si>
    <t>TZ-I-01</t>
  </si>
  <si>
    <t>TZ-I-02</t>
  </si>
  <si>
    <t xml:space="preserve">TZ-I-09/
TZ-I-10 </t>
  </si>
  <si>
    <r>
      <t>TZ-I-08</t>
    </r>
    <r>
      <rPr>
        <b/>
        <sz val="9"/>
        <color rgb="FF000000"/>
        <rFont val="Times New Roman"/>
        <family val="1"/>
        <charset val="238"/>
      </rPr>
      <t xml:space="preserve"> </t>
    </r>
  </si>
  <si>
    <t>TZ-I-13</t>
  </si>
  <si>
    <t>TZ-I-14</t>
  </si>
  <si>
    <t xml:space="preserve">TZ-I-17/
TZ-I-18 </t>
  </si>
  <si>
    <t xml:space="preserve">TZ-I-19/
TZ-I-20 </t>
  </si>
  <si>
    <t xml:space="preserve">TZ-I-21/
TZ-I-22 </t>
  </si>
  <si>
    <t>TZ-I-23/
TZ-I-24</t>
  </si>
  <si>
    <t xml:space="preserve">TZ-I-25/
TZ-I-26 </t>
  </si>
  <si>
    <t xml:space="preserve">TZ-I-27/
TZ-I-28 </t>
  </si>
  <si>
    <t xml:space="preserve">TZ-I-29/
TZ-I-30 </t>
  </si>
  <si>
    <t xml:space="preserve">TZ-I-31/
TZ-I-32 </t>
  </si>
  <si>
    <t>TZ-I-38</t>
  </si>
  <si>
    <t xml:space="preserve">TZ-I-47/
TZ-I-48 </t>
  </si>
  <si>
    <t xml:space="preserve">TZ-I-50/
TZ-I-51 </t>
  </si>
  <si>
    <t xml:space="preserve">TZ-I-52/
TZ-I-53 </t>
  </si>
  <si>
    <t xml:space="preserve">TZ-I-54/
TZ-I-55 </t>
  </si>
  <si>
    <t xml:space="preserve">TZ-I-56/
TZ-I-57 </t>
  </si>
  <si>
    <t xml:space="preserve">TZ-I-58/
TZ-I-59 </t>
  </si>
  <si>
    <t xml:space="preserve">TZ-I-60/
TZ-I-61 </t>
  </si>
  <si>
    <t xml:space="preserve">TZ-I-62/
TZ-I-63 </t>
  </si>
  <si>
    <t xml:space="preserve">TZ-I-64/
TZ-I-65 </t>
  </si>
  <si>
    <t xml:space="preserve">TZ-I-66/
TZ-I-67 </t>
  </si>
  <si>
    <t xml:space="preserve">TZ-I-68/
TZ-I-69 </t>
  </si>
  <si>
    <t xml:space="preserve">TZ-I-70/
TZ-I-71 </t>
  </si>
  <si>
    <r>
      <t xml:space="preserve">od roku akademickiego </t>
    </r>
    <r>
      <rPr>
        <b/>
        <sz val="16"/>
        <rFont val="Times New Roman"/>
        <family val="1"/>
        <charset val="238"/>
      </rPr>
      <t>2024/2025</t>
    </r>
  </si>
  <si>
    <t>Wymiar godzin</t>
  </si>
  <si>
    <t xml:space="preserve">zaliczenie/ egzamin- semestr </t>
  </si>
  <si>
    <t>Moduły kształcenia 
(*/do wyboru)</t>
  </si>
  <si>
    <r>
      <rPr>
        <b/>
        <sz val="10"/>
        <rFont val="Times New Roman"/>
        <family val="1"/>
        <charset val="238"/>
      </rPr>
      <t>Prawo w terapii zajęciowej/</t>
    </r>
    <r>
      <rPr>
        <sz val="10"/>
        <rFont val="Times New Roman"/>
        <family val="1"/>
        <charset val="238"/>
      </rPr>
      <t xml:space="preserve"> Prawo w ochronie zdrowia*</t>
    </r>
  </si>
  <si>
    <t>TZ-I-12/
TZ-I-11</t>
  </si>
  <si>
    <t xml:space="preserve">Z-3, Z-4 </t>
  </si>
  <si>
    <t xml:space="preserve">Terapia zajęciowa - podstawowe umiejętności  </t>
  </si>
  <si>
    <t>Wprowadzenie do terapii zajęciowej</t>
  </si>
  <si>
    <t>Interwencje w terapii zajęciowej</t>
  </si>
  <si>
    <t>Terapia zajęciowa dzieci</t>
  </si>
  <si>
    <t>Terapia zajęciowa w ortopedii i reumatologii</t>
  </si>
  <si>
    <t>Terapia zajęciowa w neurologii</t>
  </si>
  <si>
    <t>E-5</t>
  </si>
  <si>
    <t>Z-3</t>
  </si>
  <si>
    <t>Z-1</t>
  </si>
  <si>
    <r>
      <rPr>
        <b/>
        <sz val="10"/>
        <rFont val="Times New Roman"/>
        <family val="1"/>
        <charset val="238"/>
      </rPr>
      <t xml:space="preserve">Protetyka i ortotyka/ </t>
    </r>
    <r>
      <rPr>
        <sz val="10"/>
        <rFont val="Times New Roman"/>
        <family val="1"/>
        <charset val="238"/>
      </rPr>
      <t xml:space="preserve">Nowe technologie w Terapii zajęciowej * </t>
    </r>
  </si>
  <si>
    <t xml:space="preserve">Anatomia układu mięśniowo-szkieletowego i nerwowego </t>
  </si>
  <si>
    <t>Z-1, Z-2,
Z-3, Z-4,
Z-5, Z-6</t>
  </si>
  <si>
    <t xml:space="preserve">Planowanie terapii zajęciowej* </t>
  </si>
  <si>
    <t>Przygotowanie do egzaminu dyplomowego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</si>
</sst>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7" x14ac:knownFonts="1">
    <font>
      <sz val="11"/>
      <color theme="1"/>
      <name val="Calibri"/>
      <family val="2"/>
      <charset val="238"/>
      <scheme val="minor"/>
    </font>
    <font>
      <b/>
      <sz val="20"/>
      <color indexed="18"/>
      <name val="Arial Narrow"/>
      <family val="2"/>
      <charset val="238"/>
    </font>
    <font>
      <b/>
      <sz val="16"/>
      <color indexed="18"/>
      <name val="Arial Narrow"/>
      <family val="2"/>
      <charset val="238"/>
    </font>
    <font>
      <b/>
      <sz val="16"/>
      <color indexed="10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22"/>
      <name val="Times New Roman"/>
      <family val="1"/>
      <charset val="238"/>
    </font>
    <font>
      <sz val="14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 tint="0.499984740745262"/>
      <name val="Times New Roman"/>
      <family val="1"/>
      <charset val="238"/>
    </font>
    <font>
      <b/>
      <sz val="11"/>
      <color theme="1" tint="0.499984740745262"/>
      <name val="Times New Roman"/>
      <family val="1"/>
      <charset val="238"/>
    </font>
    <font>
      <b/>
      <sz val="16"/>
      <color theme="1" tint="0.499984740745262"/>
      <name val="Arial Narrow"/>
      <family val="2"/>
      <charset val="238"/>
    </font>
    <font>
      <b/>
      <sz val="14"/>
      <color theme="1" tint="0.499984740745262"/>
      <name val="Arial Narrow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3" tint="0.3999755851924192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indexed="1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3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 indent="7"/>
    </xf>
    <xf numFmtId="0" fontId="4" fillId="0" borderId="0" xfId="0" applyFont="1" applyAlignment="1" applyProtection="1">
      <alignment horizontal="left" vertical="center" wrapText="1" indent="7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0" xfId="0" applyFont="1"/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center" vertical="center" textRotation="90" shrinkToFit="1"/>
    </xf>
    <xf numFmtId="0" fontId="18" fillId="3" borderId="1" xfId="0" applyFont="1" applyFill="1" applyBorder="1" applyAlignment="1">
      <alignment horizontal="center" vertical="center" textRotation="90" wrapText="1" shrinkToFit="1"/>
    </xf>
    <xf numFmtId="0" fontId="18" fillId="4" borderId="1" xfId="0" applyFont="1" applyFill="1" applyBorder="1" applyAlignment="1">
      <alignment horizontal="center" vertical="center" textRotation="90" shrinkToFit="1"/>
    </xf>
    <xf numFmtId="0" fontId="21" fillId="0" borderId="1" xfId="0" applyFont="1" applyBorder="1" applyAlignment="1">
      <alignment horizontal="center" vertical="center" textRotation="90" shrinkToFit="1"/>
    </xf>
    <xf numFmtId="0" fontId="18" fillId="5" borderId="1" xfId="0" applyFont="1" applyFill="1" applyBorder="1" applyAlignment="1">
      <alignment horizontal="center" vertical="center" textRotation="90" shrinkToFit="1"/>
    </xf>
    <xf numFmtId="0" fontId="23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 applyProtection="1">
      <alignment horizontal="center" vertical="center" shrinkToFit="1"/>
      <protection locked="0"/>
    </xf>
    <xf numFmtId="0" fontId="27" fillId="8" borderId="1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 applyProtection="1">
      <alignment horizontal="center" vertical="center" shrinkToFit="1"/>
      <protection locked="0"/>
    </xf>
    <xf numFmtId="0" fontId="8" fillId="8" borderId="1" xfId="0" applyFont="1" applyFill="1" applyBorder="1" applyAlignment="1">
      <alignment horizontal="left" vertical="center" wrapText="1" shrinkToFit="1"/>
    </xf>
    <xf numFmtId="0" fontId="8" fillId="8" borderId="1" xfId="0" applyFont="1" applyFill="1" applyBorder="1" applyAlignment="1">
      <alignment vertical="center" wrapText="1" shrinkToFit="1"/>
    </xf>
    <xf numFmtId="0" fontId="24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9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 shrinkToFit="1"/>
    </xf>
    <xf numFmtId="0" fontId="14" fillId="8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8" borderId="1" xfId="0" applyFont="1" applyFill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textRotation="90" wrapText="1" shrinkToFit="1"/>
    </xf>
    <xf numFmtId="0" fontId="32" fillId="0" borderId="1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horizontal="left" vertical="center" wrapText="1" indent="7"/>
      <protection locked="0"/>
    </xf>
    <xf numFmtId="0" fontId="35" fillId="0" borderId="0" xfId="0" applyFont="1"/>
    <xf numFmtId="0" fontId="37" fillId="0" borderId="1" xfId="0" applyFont="1" applyBorder="1" applyAlignment="1">
      <alignment horizontal="center" vertical="center"/>
    </xf>
    <xf numFmtId="0" fontId="25" fillId="0" borderId="0" xfId="0" applyFont="1"/>
    <xf numFmtId="0" fontId="13" fillId="0" borderId="1" xfId="0" applyFont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9" fillId="0" borderId="0" xfId="0" applyFont="1"/>
    <xf numFmtId="0" fontId="22" fillId="0" borderId="3" xfId="0" applyFont="1" applyBorder="1" applyAlignment="1">
      <alignment vertical="center" wrapText="1" shrinkToFit="1"/>
    </xf>
    <xf numFmtId="0" fontId="22" fillId="8" borderId="3" xfId="0" applyFont="1" applyFill="1" applyBorder="1" applyAlignment="1">
      <alignment vertical="center" wrapText="1" shrinkToFit="1"/>
    </xf>
    <xf numFmtId="0" fontId="38" fillId="10" borderId="3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4" xfId="0" applyFont="1" applyBorder="1" applyAlignment="1">
      <alignment vertical="center"/>
    </xf>
    <xf numFmtId="0" fontId="28" fillId="0" borderId="3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 shrinkToFit="1"/>
    </xf>
    <xf numFmtId="0" fontId="41" fillId="0" borderId="1" xfId="0" applyFont="1" applyBorder="1" applyAlignment="1">
      <alignment vertical="center"/>
    </xf>
    <xf numFmtId="1" fontId="27" fillId="8" borderId="1" xfId="0" applyNumberFormat="1" applyFont="1" applyFill="1" applyBorder="1" applyAlignment="1">
      <alignment horizontal="center" vertical="center" shrinkToFit="1"/>
    </xf>
    <xf numFmtId="1" fontId="16" fillId="2" borderId="1" xfId="0" applyNumberFormat="1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vertical="center"/>
    </xf>
    <xf numFmtId="0" fontId="40" fillId="13" borderId="1" xfId="0" applyFont="1" applyFill="1" applyBorder="1" applyAlignment="1">
      <alignment vertical="center" wrapText="1"/>
    </xf>
    <xf numFmtId="0" fontId="41" fillId="13" borderId="1" xfId="0" applyFont="1" applyFill="1" applyBorder="1" applyAlignment="1">
      <alignment vertical="center" wrapText="1"/>
    </xf>
    <xf numFmtId="0" fontId="41" fillId="0" borderId="0" xfId="0" applyFont="1"/>
    <xf numFmtId="0" fontId="40" fillId="0" borderId="0" xfId="0" applyFont="1" applyAlignment="1">
      <alignment wrapText="1"/>
    </xf>
    <xf numFmtId="0" fontId="30" fillId="8" borderId="1" xfId="0" applyFont="1" applyFill="1" applyBorder="1" applyAlignment="1">
      <alignment horizontal="left" vertical="center" wrapText="1"/>
    </xf>
    <xf numFmtId="0" fontId="43" fillId="8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16" fillId="1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shrinkToFit="1"/>
    </xf>
    <xf numFmtId="0" fontId="45" fillId="8" borderId="1" xfId="0" applyFont="1" applyFill="1" applyBorder="1" applyAlignment="1">
      <alignment vertical="center" wrapText="1" shrinkToFit="1"/>
    </xf>
    <xf numFmtId="0" fontId="46" fillId="8" borderId="1" xfId="0" applyFont="1" applyFill="1" applyBorder="1" applyAlignment="1">
      <alignment horizontal="center" vertical="center" shrinkToFit="1"/>
    </xf>
    <xf numFmtId="0" fontId="46" fillId="13" borderId="1" xfId="0" applyFont="1" applyFill="1" applyBorder="1" applyAlignment="1">
      <alignment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0" fontId="27" fillId="4" borderId="1" xfId="0" applyFont="1" applyFill="1" applyBorder="1" applyAlignment="1" applyProtection="1">
      <alignment horizontal="center" vertical="center" shrinkToFit="1"/>
      <protection locked="0"/>
    </xf>
    <xf numFmtId="0" fontId="27" fillId="5" borderId="1" xfId="0" applyFont="1" applyFill="1" applyBorder="1" applyAlignment="1" applyProtection="1">
      <alignment horizontal="center" vertical="center" shrinkToFit="1"/>
      <protection locked="0"/>
    </xf>
    <xf numFmtId="0" fontId="44" fillId="0" borderId="0" xfId="0" applyFont="1"/>
    <xf numFmtId="0" fontId="27" fillId="0" borderId="0" xfId="0" applyFont="1"/>
    <xf numFmtId="0" fontId="39" fillId="0" borderId="5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39" fillId="0" borderId="5" xfId="0" applyFont="1" applyBorder="1" applyAlignment="1">
      <alignment horizontal="right" vertical="center"/>
    </xf>
    <xf numFmtId="0" fontId="8" fillId="6" borderId="1" xfId="0" applyFont="1" applyFill="1" applyBorder="1" applyAlignment="1">
      <alignment horizontal="center" vertical="center" textRotation="90" shrinkToFit="1"/>
    </xf>
    <xf numFmtId="0" fontId="18" fillId="0" borderId="1" xfId="0" applyFont="1" applyBorder="1" applyAlignment="1">
      <alignment horizontal="center" vertical="center" shrinkToFit="1"/>
    </xf>
    <xf numFmtId="0" fontId="17" fillId="12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textRotation="90" shrinkToFit="1"/>
    </xf>
    <xf numFmtId="0" fontId="18" fillId="0" borderId="1" xfId="0" applyFont="1" applyBorder="1" applyAlignment="1">
      <alignment horizontal="center" vertical="center" textRotation="90" shrinkToFit="1"/>
    </xf>
    <xf numFmtId="0" fontId="1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9" borderId="2" xfId="0" applyFont="1" applyFill="1" applyBorder="1" applyAlignment="1" applyProtection="1">
      <alignment horizontal="center" vertical="center"/>
      <protection locked="0"/>
    </xf>
    <xf numFmtId="0" fontId="13" fillId="9" borderId="4" xfId="0" applyFont="1" applyFill="1" applyBorder="1" applyAlignment="1" applyProtection="1">
      <alignment horizontal="center" vertical="center"/>
      <protection locked="0"/>
    </xf>
    <xf numFmtId="0" fontId="13" fillId="9" borderId="3" xfId="0" applyFont="1" applyFill="1" applyBorder="1" applyAlignment="1" applyProtection="1">
      <alignment horizontal="center" vertical="center"/>
      <protection locked="0"/>
    </xf>
    <xf numFmtId="0" fontId="18" fillId="7" borderId="1" xfId="0" applyFont="1" applyFill="1" applyBorder="1" applyAlignment="1">
      <alignment horizontal="center" vertical="center" textRotation="90" shrinkToFit="1"/>
    </xf>
    <xf numFmtId="0" fontId="1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textRotation="90" wrapText="1" shrinkToFit="1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2" fillId="0" borderId="2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wrapText="1" shrinkToFit="1"/>
    </xf>
    <xf numFmtId="0" fontId="22" fillId="8" borderId="2" xfId="0" applyFont="1" applyFill="1" applyBorder="1" applyAlignment="1">
      <alignment horizontal="center" vertical="center" wrapText="1" shrinkToFit="1"/>
    </xf>
    <xf numFmtId="0" fontId="22" fillId="8" borderId="4" xfId="0" applyFont="1" applyFill="1" applyBorder="1" applyAlignment="1">
      <alignment horizontal="center" vertical="center" wrapText="1" shrinkToFit="1"/>
    </xf>
    <xf numFmtId="0" fontId="38" fillId="10" borderId="2" xfId="0" applyFont="1" applyFill="1" applyBorder="1" applyAlignment="1">
      <alignment horizontal="right" vertical="center" wrapText="1"/>
    </xf>
    <xf numFmtId="0" fontId="38" fillId="10" borderId="4" xfId="0" applyFont="1" applyFill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 indent="1"/>
    </xf>
    <xf numFmtId="0" fontId="16" fillId="0" borderId="4" xfId="0" applyFont="1" applyBorder="1" applyAlignment="1">
      <alignment horizontal="right" vertical="center" indent="1"/>
    </xf>
    <xf numFmtId="0" fontId="16" fillId="0" borderId="3" xfId="0" applyFont="1" applyBorder="1" applyAlignment="1">
      <alignment horizontal="right" vertical="center" inden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76"/>
  <sheetViews>
    <sheetView showZeros="0" tabSelected="1" zoomScale="110" zoomScaleNormal="110" zoomScalePageLayoutView="70" workbookViewId="0">
      <pane xSplit="3" ySplit="8" topLeftCell="D42" activePane="bottomRight" state="frozenSplit"/>
      <selection pane="topRight" activeCell="B1" sqref="B1"/>
      <selection pane="bottomLeft" activeCell="A4" sqref="A4"/>
      <selection pane="bottomRight" activeCell="C42" sqref="C42"/>
    </sheetView>
  </sheetViews>
  <sheetFormatPr defaultColWidth="8.7265625" defaultRowHeight="14.5" x14ac:dyDescent="0.35"/>
  <cols>
    <col min="1" max="1" width="3" customWidth="1"/>
    <col min="2" max="2" width="7.54296875" customWidth="1"/>
    <col min="3" max="3" width="51.453125" style="8" customWidth="1"/>
    <col min="4" max="4" width="9.453125" customWidth="1"/>
    <col min="5" max="8" width="7.54296875" bestFit="1" customWidth="1"/>
    <col min="9" max="9" width="7.54296875" customWidth="1"/>
    <col min="10" max="10" width="7.54296875" bestFit="1" customWidth="1"/>
    <col min="11" max="11" width="7.54296875" style="51" customWidth="1"/>
    <col min="12" max="12" width="16.453125" bestFit="1" customWidth="1"/>
    <col min="13" max="14" width="4.453125" bestFit="1" customWidth="1"/>
    <col min="15" max="15" width="4.453125" customWidth="1"/>
    <col min="16" max="16" width="4.453125" bestFit="1" customWidth="1"/>
    <col min="17" max="17" width="5.54296875" bestFit="1" customWidth="1"/>
    <col min="18" max="19" width="4.453125" bestFit="1" customWidth="1"/>
    <col min="20" max="20" width="4.453125" customWidth="1"/>
    <col min="21" max="21" width="5" customWidth="1"/>
    <col min="22" max="22" width="5.81640625" bestFit="1" customWidth="1"/>
    <col min="23" max="23" width="4.54296875" bestFit="1" customWidth="1"/>
    <col min="24" max="24" width="4.453125" bestFit="1" customWidth="1"/>
    <col min="25" max="25" width="4.453125" customWidth="1"/>
    <col min="26" max="26" width="4.453125" bestFit="1" customWidth="1"/>
    <col min="27" max="27" width="4.54296875" bestFit="1" customWidth="1"/>
    <col min="28" max="28" width="4.453125" bestFit="1" customWidth="1"/>
    <col min="29" max="30" width="5.26953125" customWidth="1"/>
    <col min="31" max="31" width="6.453125" bestFit="1" customWidth="1"/>
    <col min="32" max="32" width="5.81640625" bestFit="1" customWidth="1"/>
    <col min="33" max="33" width="4.54296875" bestFit="1" customWidth="1"/>
    <col min="34" max="34" width="4.453125" bestFit="1" customWidth="1"/>
    <col min="35" max="35" width="4.453125" customWidth="1"/>
    <col min="36" max="36" width="4.453125" bestFit="1" customWidth="1"/>
    <col min="37" max="37" width="5.1796875" bestFit="1" customWidth="1"/>
    <col min="38" max="39" width="4.453125" bestFit="1" customWidth="1"/>
    <col min="40" max="40" width="4.453125" customWidth="1"/>
    <col min="41" max="41" width="4.453125" bestFit="1" customWidth="1"/>
    <col min="42" max="42" width="5.81640625" bestFit="1" customWidth="1"/>
  </cols>
  <sheetData>
    <row r="1" spans="1:42" ht="20" x14ac:dyDescent="0.35">
      <c r="A1" s="10"/>
      <c r="B1" s="10"/>
      <c r="C1" s="125" t="s">
        <v>25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0"/>
      <c r="S1" s="10"/>
      <c r="T1" s="10"/>
      <c r="U1" s="10"/>
      <c r="V1" s="126" t="s">
        <v>28</v>
      </c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1"/>
      <c r="AM1" s="11"/>
      <c r="AN1" s="11"/>
      <c r="AO1" s="11"/>
      <c r="AP1" s="11"/>
    </row>
    <row r="2" spans="1:42" ht="16.5" x14ac:dyDescent="0.35">
      <c r="A2" s="13"/>
      <c r="B2" s="13"/>
      <c r="C2" s="125" t="s">
        <v>27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3"/>
      <c r="S2" s="13"/>
      <c r="T2" s="13"/>
      <c r="U2" s="13"/>
      <c r="V2" s="127" t="s">
        <v>1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1"/>
      <c r="AM2" s="11"/>
      <c r="AN2" s="11"/>
      <c r="AO2" s="11"/>
      <c r="AP2" s="11"/>
    </row>
    <row r="3" spans="1:42" ht="20" x14ac:dyDescent="0.35">
      <c r="A3" s="14"/>
      <c r="B3" s="14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4"/>
      <c r="S3" s="14"/>
      <c r="T3" s="14"/>
      <c r="U3" s="14"/>
      <c r="V3" s="127" t="s">
        <v>135</v>
      </c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1"/>
      <c r="AM3" s="11"/>
      <c r="AN3" s="11"/>
      <c r="AO3" s="11"/>
      <c r="AP3" s="11"/>
    </row>
    <row r="4" spans="1:42" ht="17.25" customHeight="1" x14ac:dyDescent="0.35">
      <c r="A4" s="102" t="s">
        <v>11</v>
      </c>
      <c r="B4" s="101" t="s">
        <v>26</v>
      </c>
      <c r="C4" s="115" t="s">
        <v>138</v>
      </c>
      <c r="D4" s="114" t="s">
        <v>137</v>
      </c>
      <c r="E4" s="113" t="s">
        <v>136</v>
      </c>
      <c r="F4" s="113"/>
      <c r="G4" s="113"/>
      <c r="H4" s="113"/>
      <c r="I4" s="113"/>
      <c r="J4" s="113"/>
      <c r="K4" s="113"/>
      <c r="L4" s="113" t="s">
        <v>22</v>
      </c>
      <c r="M4" s="104" t="s">
        <v>2</v>
      </c>
      <c r="N4" s="104"/>
      <c r="O4" s="104"/>
      <c r="P4" s="104"/>
      <c r="Q4" s="104"/>
      <c r="R4" s="104"/>
      <c r="S4" s="104"/>
      <c r="T4" s="104"/>
      <c r="U4" s="104"/>
      <c r="V4" s="104"/>
      <c r="W4" s="103" t="s">
        <v>3</v>
      </c>
      <c r="X4" s="103"/>
      <c r="Y4" s="103"/>
      <c r="Z4" s="103"/>
      <c r="AA4" s="103"/>
      <c r="AB4" s="103"/>
      <c r="AC4" s="103"/>
      <c r="AD4" s="103"/>
      <c r="AE4" s="103"/>
      <c r="AF4" s="103"/>
      <c r="AG4" s="104" t="s">
        <v>4</v>
      </c>
      <c r="AH4" s="104"/>
      <c r="AI4" s="104"/>
      <c r="AJ4" s="104"/>
      <c r="AK4" s="104"/>
      <c r="AL4" s="104"/>
      <c r="AM4" s="104"/>
      <c r="AN4" s="104"/>
      <c r="AO4" s="104"/>
      <c r="AP4" s="104"/>
    </row>
    <row r="5" spans="1:42" x14ac:dyDescent="0.35">
      <c r="A5" s="102"/>
      <c r="B5" s="101"/>
      <c r="C5" s="113"/>
      <c r="D5" s="114"/>
      <c r="E5" s="113"/>
      <c r="F5" s="113"/>
      <c r="G5" s="113"/>
      <c r="H5" s="113"/>
      <c r="I5" s="113"/>
      <c r="J5" s="113"/>
      <c r="K5" s="113"/>
      <c r="L5" s="113"/>
      <c r="M5" s="42"/>
      <c r="N5" s="42"/>
      <c r="O5" s="42"/>
      <c r="P5" s="42"/>
      <c r="Q5" s="42"/>
      <c r="R5" s="42"/>
      <c r="S5" s="42"/>
      <c r="T5" s="42"/>
      <c r="U5" s="42"/>
      <c r="V5" s="42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2" ht="15.75" customHeight="1" x14ac:dyDescent="0.35">
      <c r="A6" s="102"/>
      <c r="B6" s="101"/>
      <c r="C6" s="113"/>
      <c r="D6" s="114"/>
      <c r="E6" s="113"/>
      <c r="F6" s="113"/>
      <c r="G6" s="113"/>
      <c r="H6" s="113"/>
      <c r="I6" s="113"/>
      <c r="J6" s="113"/>
      <c r="K6" s="113"/>
      <c r="L6" s="113"/>
      <c r="M6" s="106" t="s">
        <v>5</v>
      </c>
      <c r="N6" s="106"/>
      <c r="O6" s="106"/>
      <c r="P6" s="106"/>
      <c r="Q6" s="106"/>
      <c r="R6" s="105" t="s">
        <v>6</v>
      </c>
      <c r="S6" s="105"/>
      <c r="T6" s="105"/>
      <c r="U6" s="105"/>
      <c r="V6" s="105"/>
      <c r="W6" s="106" t="s">
        <v>7</v>
      </c>
      <c r="X6" s="106"/>
      <c r="Y6" s="106"/>
      <c r="Z6" s="106"/>
      <c r="AA6" s="106"/>
      <c r="AB6" s="105" t="s">
        <v>8</v>
      </c>
      <c r="AC6" s="105"/>
      <c r="AD6" s="105"/>
      <c r="AE6" s="105"/>
      <c r="AF6" s="105"/>
      <c r="AG6" s="106" t="s">
        <v>9</v>
      </c>
      <c r="AH6" s="106"/>
      <c r="AI6" s="106"/>
      <c r="AJ6" s="106"/>
      <c r="AK6" s="106"/>
      <c r="AL6" s="105" t="s">
        <v>10</v>
      </c>
      <c r="AM6" s="105"/>
      <c r="AN6" s="105"/>
      <c r="AO6" s="105"/>
      <c r="AP6" s="105"/>
    </row>
    <row r="7" spans="1:42" ht="15.75" customHeight="1" x14ac:dyDescent="0.35">
      <c r="A7" s="102"/>
      <c r="B7" s="101"/>
      <c r="C7" s="109" t="s">
        <v>12</v>
      </c>
      <c r="D7" s="111" t="s">
        <v>13</v>
      </c>
      <c r="E7" s="112" t="s">
        <v>14</v>
      </c>
      <c r="F7" s="119" t="s">
        <v>15</v>
      </c>
      <c r="G7" s="120" t="s">
        <v>16</v>
      </c>
      <c r="H7" s="120"/>
      <c r="I7" s="120"/>
      <c r="J7" s="120"/>
      <c r="K7" s="46"/>
      <c r="L7" s="121" t="s">
        <v>17</v>
      </c>
      <c r="M7" s="108" t="s">
        <v>18</v>
      </c>
      <c r="N7" s="108"/>
      <c r="O7" s="108"/>
      <c r="P7" s="108"/>
      <c r="Q7" s="108"/>
      <c r="R7" s="107" t="s">
        <v>18</v>
      </c>
      <c r="S7" s="107"/>
      <c r="T7" s="107"/>
      <c r="U7" s="107"/>
      <c r="V7" s="107"/>
      <c r="W7" s="108" t="s">
        <v>18</v>
      </c>
      <c r="X7" s="108"/>
      <c r="Y7" s="108"/>
      <c r="Z7" s="108"/>
      <c r="AA7" s="108"/>
      <c r="AB7" s="107" t="s">
        <v>18</v>
      </c>
      <c r="AC7" s="107"/>
      <c r="AD7" s="107"/>
      <c r="AE7" s="107"/>
      <c r="AF7" s="107"/>
      <c r="AG7" s="108" t="s">
        <v>18</v>
      </c>
      <c r="AH7" s="108"/>
      <c r="AI7" s="108"/>
      <c r="AJ7" s="108"/>
      <c r="AK7" s="108"/>
      <c r="AL7" s="107" t="s">
        <v>18</v>
      </c>
      <c r="AM7" s="107"/>
      <c r="AN7" s="107"/>
      <c r="AO7" s="107"/>
      <c r="AP7" s="107"/>
    </row>
    <row r="8" spans="1:42" ht="63" customHeight="1" x14ac:dyDescent="0.35">
      <c r="A8" s="102"/>
      <c r="B8" s="101"/>
      <c r="C8" s="110"/>
      <c r="D8" s="111"/>
      <c r="E8" s="112"/>
      <c r="F8" s="119"/>
      <c r="G8" s="15" t="s">
        <v>19</v>
      </c>
      <c r="H8" s="15" t="s">
        <v>20</v>
      </c>
      <c r="I8" s="15" t="s">
        <v>103</v>
      </c>
      <c r="J8" s="16" t="s">
        <v>64</v>
      </c>
      <c r="K8" s="47" t="s">
        <v>65</v>
      </c>
      <c r="L8" s="121"/>
      <c r="M8" s="17" t="s">
        <v>21</v>
      </c>
      <c r="N8" s="17" t="s">
        <v>20</v>
      </c>
      <c r="O8" s="17" t="s">
        <v>103</v>
      </c>
      <c r="P8" s="17" t="s">
        <v>64</v>
      </c>
      <c r="Q8" s="18" t="s">
        <v>22</v>
      </c>
      <c r="R8" s="19" t="s">
        <v>21</v>
      </c>
      <c r="S8" s="19" t="s">
        <v>20</v>
      </c>
      <c r="T8" s="19" t="s">
        <v>103</v>
      </c>
      <c r="U8" s="19" t="s">
        <v>64</v>
      </c>
      <c r="V8" s="18" t="s">
        <v>22</v>
      </c>
      <c r="W8" s="17" t="s">
        <v>21</v>
      </c>
      <c r="X8" s="17" t="s">
        <v>20</v>
      </c>
      <c r="Y8" s="17" t="s">
        <v>103</v>
      </c>
      <c r="Z8" s="17" t="s">
        <v>64</v>
      </c>
      <c r="AA8" s="18" t="s">
        <v>22</v>
      </c>
      <c r="AB8" s="19" t="s">
        <v>21</v>
      </c>
      <c r="AC8" s="19" t="s">
        <v>20</v>
      </c>
      <c r="AD8" s="19" t="s">
        <v>103</v>
      </c>
      <c r="AE8" s="19" t="s">
        <v>64</v>
      </c>
      <c r="AF8" s="18" t="s">
        <v>22</v>
      </c>
      <c r="AG8" s="17" t="s">
        <v>21</v>
      </c>
      <c r="AH8" s="17" t="s">
        <v>20</v>
      </c>
      <c r="AI8" s="17" t="s">
        <v>103</v>
      </c>
      <c r="AJ8" s="17" t="s">
        <v>64</v>
      </c>
      <c r="AK8" s="18" t="s">
        <v>22</v>
      </c>
      <c r="AL8" s="19" t="s">
        <v>21</v>
      </c>
      <c r="AM8" s="19" t="s">
        <v>20</v>
      </c>
      <c r="AN8" s="19" t="s">
        <v>103</v>
      </c>
      <c r="AO8" s="19" t="s">
        <v>64</v>
      </c>
      <c r="AP8" s="18" t="s">
        <v>22</v>
      </c>
    </row>
    <row r="9" spans="1:42" s="43" customFormat="1" ht="25.5" customHeight="1" x14ac:dyDescent="0.35">
      <c r="A9" s="129" t="s">
        <v>29</v>
      </c>
      <c r="B9" s="130"/>
      <c r="C9" s="130"/>
      <c r="D9" s="62"/>
      <c r="E9" s="52">
        <f>SUM(E10:E30)</f>
        <v>1425</v>
      </c>
      <c r="F9" s="52">
        <f t="shared" ref="F9:J9" si="0">SUM(F10:F30)</f>
        <v>840</v>
      </c>
      <c r="G9" s="52">
        <f t="shared" si="0"/>
        <v>340</v>
      </c>
      <c r="H9" s="52">
        <f t="shared" si="0"/>
        <v>500</v>
      </c>
      <c r="I9" s="52">
        <f t="shared" si="0"/>
        <v>0</v>
      </c>
      <c r="J9" s="52">
        <f t="shared" si="0"/>
        <v>585</v>
      </c>
      <c r="K9" s="52"/>
      <c r="L9" s="52">
        <f>SUM(L10:L30)</f>
        <v>57</v>
      </c>
      <c r="M9" s="52">
        <f t="shared" ref="M9" si="1">SUM(M10:M30)</f>
        <v>130</v>
      </c>
      <c r="N9" s="52">
        <f t="shared" ref="N9" si="2">SUM(N10:N30)</f>
        <v>125</v>
      </c>
      <c r="O9" s="52">
        <f t="shared" ref="O9" si="3">SUM(O10:O30)</f>
        <v>0</v>
      </c>
      <c r="P9" s="52">
        <f t="shared" ref="P9" si="4">SUM(P10:P30)</f>
        <v>175</v>
      </c>
      <c r="Q9" s="52">
        <f t="shared" ref="Q9" si="5">SUM(Q10:Q30)</f>
        <v>17</v>
      </c>
      <c r="R9" s="52">
        <f t="shared" ref="R9" si="6">SUM(R10:R30)</f>
        <v>75</v>
      </c>
      <c r="S9" s="52">
        <f t="shared" ref="S9" si="7">SUM(S10:S30)</f>
        <v>105</v>
      </c>
      <c r="T9" s="52">
        <f t="shared" ref="T9" si="8">SUM(T10:T30)</f>
        <v>0</v>
      </c>
      <c r="U9" s="52">
        <f t="shared" ref="U9" si="9">SUM(U10:U30)</f>
        <v>125</v>
      </c>
      <c r="V9" s="52">
        <f t="shared" ref="V9" si="10">SUM(V10:V30)</f>
        <v>12</v>
      </c>
      <c r="W9" s="52">
        <f t="shared" ref="W9" si="11">SUM(W10:W30)</f>
        <v>30</v>
      </c>
      <c r="X9" s="52">
        <f t="shared" ref="X9" si="12">SUM(X10:X30)</f>
        <v>105</v>
      </c>
      <c r="Y9" s="52">
        <f t="shared" ref="Y9" si="13">SUM(Y10:Y30)</f>
        <v>0</v>
      </c>
      <c r="Z9" s="52">
        <f t="shared" ref="Z9" si="14">SUM(Z10:Z30)</f>
        <v>95</v>
      </c>
      <c r="AA9" s="52">
        <f t="shared" ref="AA9" si="15">SUM(AA10:AA30)</f>
        <v>9</v>
      </c>
      <c r="AB9" s="52">
        <f t="shared" ref="AB9" si="16">SUM(AB10:AB30)</f>
        <v>105</v>
      </c>
      <c r="AC9" s="52">
        <f t="shared" ref="AC9" si="17">SUM(AC10:AC30)</f>
        <v>120</v>
      </c>
      <c r="AD9" s="52">
        <f t="shared" ref="AD9" si="18">SUM(AD10:AD30)</f>
        <v>0</v>
      </c>
      <c r="AE9" s="52">
        <f t="shared" ref="AE9" si="19">SUM(AE10:AE30)</f>
        <v>160</v>
      </c>
      <c r="AF9" s="52">
        <f t="shared" ref="AF9" si="20">SUM(AF10:AF30)</f>
        <v>16</v>
      </c>
      <c r="AG9" s="52">
        <f t="shared" ref="AG9" si="21">SUM(AG10:AG30)</f>
        <v>0</v>
      </c>
      <c r="AH9" s="52">
        <f t="shared" ref="AH9" si="22">SUM(AH10:AH30)</f>
        <v>45</v>
      </c>
      <c r="AI9" s="52">
        <f t="shared" ref="AI9" si="23">SUM(AI10:AI30)</f>
        <v>0</v>
      </c>
      <c r="AJ9" s="52">
        <f t="shared" ref="AJ9" si="24">SUM(AJ10:AJ30)</f>
        <v>30</v>
      </c>
      <c r="AK9" s="52">
        <f t="shared" ref="AK9" si="25">SUM(AK10:AK30)</f>
        <v>3</v>
      </c>
      <c r="AL9" s="52">
        <f t="shared" ref="AL9" si="26">SUM(AL10:AL30)</f>
        <v>0</v>
      </c>
      <c r="AM9" s="52">
        <f t="shared" ref="AM9" si="27">SUM(AM10:AM30)</f>
        <v>0</v>
      </c>
      <c r="AN9" s="52">
        <f t="shared" ref="AN9" si="28">SUM(AN10:AN30)</f>
        <v>0</v>
      </c>
      <c r="AO9" s="52">
        <f t="shared" ref="AO9" si="29">SUM(AO10:AO30)</f>
        <v>0</v>
      </c>
      <c r="AP9" s="52">
        <f t="shared" ref="AP9" si="30">SUM(AP10:AP30)</f>
        <v>0</v>
      </c>
    </row>
    <row r="10" spans="1:42" s="44" customFormat="1" ht="14" x14ac:dyDescent="0.35">
      <c r="A10" s="39">
        <v>1</v>
      </c>
      <c r="B10" s="69" t="s">
        <v>113</v>
      </c>
      <c r="C10" s="28" t="s">
        <v>37</v>
      </c>
      <c r="D10" s="82" t="s">
        <v>48</v>
      </c>
      <c r="E10" s="21">
        <f t="shared" ref="E10:E30" si="31">SUM(F10+I10+J10)</f>
        <v>25</v>
      </c>
      <c r="F10" s="22">
        <f t="shared" ref="F10:F30" si="32">SUM(G10:H10)</f>
        <v>15</v>
      </c>
      <c r="G10" s="23">
        <f t="shared" ref="G10:G30" si="33">M10+R10+W10+AB10+AG10+AL10</f>
        <v>15</v>
      </c>
      <c r="H10" s="23">
        <f t="shared" ref="H10:H30" si="34">N10+S10+X10+AC10+AH10+AM10</f>
        <v>0</v>
      </c>
      <c r="I10" s="23">
        <f t="shared" ref="I10:I30" si="35">O10+T10+Y10+AD10+AI10+AN10</f>
        <v>0</v>
      </c>
      <c r="J10" s="24">
        <f t="shared" ref="J10:J30" si="36">P10+U10+Z10+AE10+AJ10+AO10</f>
        <v>10</v>
      </c>
      <c r="K10" s="48">
        <f>J10*100/(G10+H10+J10)</f>
        <v>40</v>
      </c>
      <c r="L10" s="20">
        <f t="shared" ref="L10:L30" si="37">SUM(Q10,V10,AA10,AF10,AK10,AP10)</f>
        <v>1</v>
      </c>
      <c r="M10" s="25"/>
      <c r="N10" s="25"/>
      <c r="O10" s="25"/>
      <c r="P10" s="25"/>
      <c r="Q10" s="26">
        <f>SUM(M10:P10)/25</f>
        <v>0</v>
      </c>
      <c r="R10" s="27">
        <v>15</v>
      </c>
      <c r="S10" s="27"/>
      <c r="T10" s="27"/>
      <c r="U10" s="27">
        <v>10</v>
      </c>
      <c r="V10" s="26">
        <f>SUM(R10:U10)/25</f>
        <v>1</v>
      </c>
      <c r="W10" s="25"/>
      <c r="X10" s="25"/>
      <c r="Y10" s="25"/>
      <c r="Z10" s="25"/>
      <c r="AA10" s="26">
        <f>SUM(W10:Z10)/25</f>
        <v>0</v>
      </c>
      <c r="AB10" s="27"/>
      <c r="AC10" s="27"/>
      <c r="AD10" s="27"/>
      <c r="AE10" s="27"/>
      <c r="AF10" s="26">
        <f>SUM(AB10:AE10)/25</f>
        <v>0</v>
      </c>
      <c r="AG10" s="25"/>
      <c r="AH10" s="25"/>
      <c r="AI10" s="25"/>
      <c r="AJ10" s="25"/>
      <c r="AK10" s="26">
        <f t="shared" ref="AK10:AK30" si="38">SUM(AG10:AJ10)/25</f>
        <v>0</v>
      </c>
      <c r="AL10" s="27"/>
      <c r="AM10" s="27"/>
      <c r="AN10" s="27"/>
      <c r="AO10" s="27"/>
      <c r="AP10" s="26">
        <f t="shared" ref="AP10:AP30" si="39">SUM(AL10:AO10)/25</f>
        <v>0</v>
      </c>
    </row>
    <row r="11" spans="1:42" s="44" customFormat="1" ht="14" x14ac:dyDescent="0.35">
      <c r="A11" s="39">
        <v>2</v>
      </c>
      <c r="B11" s="69" t="s">
        <v>112</v>
      </c>
      <c r="C11" s="28" t="s">
        <v>152</v>
      </c>
      <c r="D11" s="40" t="s">
        <v>47</v>
      </c>
      <c r="E11" s="21">
        <f t="shared" si="31"/>
        <v>100</v>
      </c>
      <c r="F11" s="22">
        <f t="shared" si="32"/>
        <v>60</v>
      </c>
      <c r="G11" s="23">
        <f t="shared" si="33"/>
        <v>30</v>
      </c>
      <c r="H11" s="23">
        <f t="shared" si="34"/>
        <v>30</v>
      </c>
      <c r="I11" s="23">
        <f t="shared" si="35"/>
        <v>0</v>
      </c>
      <c r="J11" s="24">
        <f t="shared" si="36"/>
        <v>40</v>
      </c>
      <c r="K11" s="48">
        <f t="shared" ref="K11:K30" si="40">J11*100/(G11+H11+J11)</f>
        <v>40</v>
      </c>
      <c r="L11" s="20">
        <f t="shared" si="37"/>
        <v>4</v>
      </c>
      <c r="M11" s="25">
        <v>30</v>
      </c>
      <c r="N11" s="25">
        <v>30</v>
      </c>
      <c r="O11" s="25"/>
      <c r="P11" s="25">
        <v>40</v>
      </c>
      <c r="Q11" s="26">
        <f>SUM(M11:P11)/25</f>
        <v>4</v>
      </c>
      <c r="R11" s="27"/>
      <c r="S11" s="27"/>
      <c r="T11" s="27"/>
      <c r="U11" s="27"/>
      <c r="V11" s="26">
        <f>SUM(R11:U11)/25</f>
        <v>0</v>
      </c>
      <c r="W11" s="25"/>
      <c r="X11" s="25"/>
      <c r="Y11" s="25"/>
      <c r="Z11" s="25"/>
      <c r="AA11" s="26">
        <f>SUM(W11:Z11)/25</f>
        <v>0</v>
      </c>
      <c r="AB11" s="27"/>
      <c r="AC11" s="27"/>
      <c r="AD11" s="27"/>
      <c r="AE11" s="27"/>
      <c r="AF11" s="26">
        <f>SUM(AB11:AE11)/25</f>
        <v>0</v>
      </c>
      <c r="AG11" s="25"/>
      <c r="AH11" s="25"/>
      <c r="AI11" s="25"/>
      <c r="AJ11" s="25"/>
      <c r="AK11" s="26">
        <f t="shared" si="38"/>
        <v>0</v>
      </c>
      <c r="AL11" s="27"/>
      <c r="AM11" s="27"/>
      <c r="AN11" s="27"/>
      <c r="AO11" s="27"/>
      <c r="AP11" s="26">
        <f t="shared" si="39"/>
        <v>0</v>
      </c>
    </row>
    <row r="12" spans="1:42" s="44" customFormat="1" ht="23" x14ac:dyDescent="0.35">
      <c r="A12" s="39">
        <v>3</v>
      </c>
      <c r="B12" s="69" t="s">
        <v>115</v>
      </c>
      <c r="C12" s="28" t="s">
        <v>58</v>
      </c>
      <c r="D12" s="40" t="s">
        <v>53</v>
      </c>
      <c r="E12" s="21">
        <f t="shared" si="31"/>
        <v>75</v>
      </c>
      <c r="F12" s="22">
        <f t="shared" si="32"/>
        <v>45</v>
      </c>
      <c r="G12" s="23">
        <f t="shared" si="33"/>
        <v>30</v>
      </c>
      <c r="H12" s="23">
        <f t="shared" si="34"/>
        <v>15</v>
      </c>
      <c r="I12" s="23">
        <f t="shared" si="35"/>
        <v>0</v>
      </c>
      <c r="J12" s="24">
        <f t="shared" si="36"/>
        <v>30</v>
      </c>
      <c r="K12" s="48">
        <f t="shared" si="40"/>
        <v>40</v>
      </c>
      <c r="L12" s="20">
        <f t="shared" si="37"/>
        <v>3</v>
      </c>
      <c r="M12" s="25"/>
      <c r="N12" s="25"/>
      <c r="O12" s="25"/>
      <c r="P12" s="25"/>
      <c r="Q12" s="26">
        <f>SUM(M12:P12)/25</f>
        <v>0</v>
      </c>
      <c r="R12" s="27"/>
      <c r="S12" s="27"/>
      <c r="T12" s="27"/>
      <c r="U12" s="27"/>
      <c r="V12" s="26">
        <f>SUM(R12:U12)/25</f>
        <v>0</v>
      </c>
      <c r="W12" s="25"/>
      <c r="X12" s="25"/>
      <c r="Y12" s="25"/>
      <c r="Z12" s="25"/>
      <c r="AA12" s="26">
        <f>SUM(W12:Z12)/25</f>
        <v>0</v>
      </c>
      <c r="AB12" s="27">
        <v>30</v>
      </c>
      <c r="AC12" s="27">
        <v>15</v>
      </c>
      <c r="AD12" s="27"/>
      <c r="AE12" s="27">
        <v>30</v>
      </c>
      <c r="AF12" s="26">
        <f>SUM(AB12:AE12)/25</f>
        <v>3</v>
      </c>
      <c r="AG12" s="25"/>
      <c r="AH12" s="25"/>
      <c r="AI12" s="25"/>
      <c r="AJ12" s="25"/>
      <c r="AK12" s="26">
        <f t="shared" si="38"/>
        <v>0</v>
      </c>
      <c r="AL12" s="27"/>
      <c r="AM12" s="27"/>
      <c r="AN12" s="27"/>
      <c r="AO12" s="27"/>
      <c r="AP12" s="26">
        <f t="shared" si="39"/>
        <v>0</v>
      </c>
    </row>
    <row r="13" spans="1:42" s="44" customFormat="1" ht="14" x14ac:dyDescent="0.35">
      <c r="A13" s="39">
        <v>4</v>
      </c>
      <c r="B13" s="69" t="s">
        <v>46</v>
      </c>
      <c r="C13" s="28" t="s">
        <v>39</v>
      </c>
      <c r="D13" s="40" t="s">
        <v>50</v>
      </c>
      <c r="E13" s="21">
        <f t="shared" si="31"/>
        <v>75</v>
      </c>
      <c r="F13" s="22">
        <f t="shared" si="32"/>
        <v>45</v>
      </c>
      <c r="G13" s="23">
        <f t="shared" si="33"/>
        <v>15</v>
      </c>
      <c r="H13" s="23">
        <f t="shared" si="34"/>
        <v>30</v>
      </c>
      <c r="I13" s="23">
        <f t="shared" si="35"/>
        <v>0</v>
      </c>
      <c r="J13" s="24">
        <f t="shared" si="36"/>
        <v>30</v>
      </c>
      <c r="K13" s="48">
        <f t="shared" si="40"/>
        <v>40</v>
      </c>
      <c r="L13" s="20">
        <f t="shared" si="37"/>
        <v>3</v>
      </c>
      <c r="M13" s="25"/>
      <c r="N13" s="25"/>
      <c r="O13" s="25"/>
      <c r="P13" s="25"/>
      <c r="Q13" s="26">
        <f>SUM(M13:P13)/25</f>
        <v>0</v>
      </c>
      <c r="R13" s="27"/>
      <c r="S13" s="27"/>
      <c r="T13" s="27"/>
      <c r="U13" s="27"/>
      <c r="V13" s="26">
        <f>SUM(R13:U13)/25</f>
        <v>0</v>
      </c>
      <c r="W13" s="25">
        <v>15</v>
      </c>
      <c r="X13" s="25">
        <v>30</v>
      </c>
      <c r="Y13" s="25"/>
      <c r="Z13" s="25">
        <v>30</v>
      </c>
      <c r="AA13" s="26">
        <f>SUM(W13:Z13)/25</f>
        <v>3</v>
      </c>
      <c r="AB13" s="27"/>
      <c r="AC13" s="27"/>
      <c r="AD13" s="27"/>
      <c r="AE13" s="27"/>
      <c r="AF13" s="26">
        <f>SUM(AB13:AE13)/25</f>
        <v>0</v>
      </c>
      <c r="AG13" s="25"/>
      <c r="AH13" s="25"/>
      <c r="AI13" s="25"/>
      <c r="AJ13" s="25"/>
      <c r="AK13" s="26">
        <f t="shared" si="38"/>
        <v>0</v>
      </c>
      <c r="AL13" s="27"/>
      <c r="AM13" s="27"/>
      <c r="AN13" s="27"/>
      <c r="AO13" s="27"/>
      <c r="AP13" s="26">
        <f t="shared" si="39"/>
        <v>0</v>
      </c>
    </row>
    <row r="14" spans="1:42" s="44" customFormat="1" ht="23" x14ac:dyDescent="0.35">
      <c r="A14" s="39">
        <v>5</v>
      </c>
      <c r="B14" s="69" t="s">
        <v>117</v>
      </c>
      <c r="C14" s="28" t="s">
        <v>60</v>
      </c>
      <c r="D14" s="40" t="s">
        <v>54</v>
      </c>
      <c r="E14" s="21">
        <f t="shared" si="31"/>
        <v>25</v>
      </c>
      <c r="F14" s="22">
        <f t="shared" si="32"/>
        <v>15</v>
      </c>
      <c r="G14" s="23">
        <f t="shared" si="33"/>
        <v>0</v>
      </c>
      <c r="H14" s="23">
        <f t="shared" si="34"/>
        <v>15</v>
      </c>
      <c r="I14" s="23">
        <f t="shared" si="35"/>
        <v>0</v>
      </c>
      <c r="J14" s="24">
        <f t="shared" si="36"/>
        <v>10</v>
      </c>
      <c r="K14" s="48">
        <f t="shared" si="40"/>
        <v>40</v>
      </c>
      <c r="L14" s="20">
        <f t="shared" si="37"/>
        <v>1</v>
      </c>
      <c r="M14" s="25"/>
      <c r="N14" s="25"/>
      <c r="O14" s="25"/>
      <c r="P14" s="25"/>
      <c r="Q14" s="26">
        <f>SUM(M14:P14)/25</f>
        <v>0</v>
      </c>
      <c r="R14" s="27"/>
      <c r="S14" s="27"/>
      <c r="T14" s="27"/>
      <c r="U14" s="27"/>
      <c r="V14" s="26">
        <f>SUM(R14:U14)/25</f>
        <v>0</v>
      </c>
      <c r="W14" s="25"/>
      <c r="X14" s="25"/>
      <c r="Y14" s="25"/>
      <c r="Z14" s="25"/>
      <c r="AA14" s="26">
        <f>SUM(W14:Z14)/25</f>
        <v>0</v>
      </c>
      <c r="AB14" s="27"/>
      <c r="AC14" s="27"/>
      <c r="AD14" s="27"/>
      <c r="AE14" s="27"/>
      <c r="AF14" s="26">
        <f>SUM(AB14:AE14)/25</f>
        <v>0</v>
      </c>
      <c r="AG14" s="25"/>
      <c r="AH14" s="25">
        <v>15</v>
      </c>
      <c r="AI14" s="25"/>
      <c r="AJ14" s="25">
        <v>10</v>
      </c>
      <c r="AK14" s="26">
        <f t="shared" si="38"/>
        <v>1</v>
      </c>
      <c r="AL14" s="27"/>
      <c r="AM14" s="27"/>
      <c r="AN14" s="27"/>
      <c r="AO14" s="27"/>
      <c r="AP14" s="26">
        <f t="shared" si="39"/>
        <v>0</v>
      </c>
    </row>
    <row r="15" spans="1:42" s="44" customFormat="1" ht="28" x14ac:dyDescent="0.35">
      <c r="A15" s="39">
        <v>6</v>
      </c>
      <c r="B15" s="69" t="s">
        <v>121</v>
      </c>
      <c r="C15" s="78" t="s">
        <v>40</v>
      </c>
      <c r="D15" s="40" t="s">
        <v>55</v>
      </c>
      <c r="E15" s="21">
        <f t="shared" si="31"/>
        <v>225</v>
      </c>
      <c r="F15" s="22">
        <f t="shared" si="32"/>
        <v>120</v>
      </c>
      <c r="G15" s="23">
        <f t="shared" si="33"/>
        <v>0</v>
      </c>
      <c r="H15" s="23">
        <f t="shared" si="34"/>
        <v>120</v>
      </c>
      <c r="I15" s="23">
        <f t="shared" si="35"/>
        <v>0</v>
      </c>
      <c r="J15" s="24">
        <f t="shared" si="36"/>
        <v>105</v>
      </c>
      <c r="K15" s="83">
        <f t="shared" si="40"/>
        <v>46.666666666666664</v>
      </c>
      <c r="L15" s="20">
        <f t="shared" si="37"/>
        <v>9</v>
      </c>
      <c r="M15" s="25"/>
      <c r="N15" s="25">
        <v>30</v>
      </c>
      <c r="O15" s="25"/>
      <c r="P15" s="25">
        <v>25</v>
      </c>
      <c r="Q15" s="26">
        <f>INT(SUM(M15:P15)/25)</f>
        <v>2</v>
      </c>
      <c r="R15" s="27"/>
      <c r="S15" s="27">
        <v>30</v>
      </c>
      <c r="T15" s="27"/>
      <c r="U15" s="27">
        <v>25</v>
      </c>
      <c r="V15" s="26">
        <f>INT(SUM(R15:U15)/25)</f>
        <v>2</v>
      </c>
      <c r="W15" s="25"/>
      <c r="X15" s="25">
        <v>30</v>
      </c>
      <c r="Y15" s="25"/>
      <c r="Z15" s="25">
        <v>25</v>
      </c>
      <c r="AA15" s="26">
        <f>INT(SUM(W15:Z15)/25)</f>
        <v>2</v>
      </c>
      <c r="AB15" s="27"/>
      <c r="AC15" s="27">
        <v>30</v>
      </c>
      <c r="AD15" s="27"/>
      <c r="AE15" s="27">
        <v>30</v>
      </c>
      <c r="AF15" s="26">
        <f>ROUNDUP(SUM(AB15:AE15)/25,0)</f>
        <v>3</v>
      </c>
      <c r="AG15" s="25"/>
      <c r="AH15" s="25"/>
      <c r="AI15" s="25"/>
      <c r="AJ15" s="25"/>
      <c r="AK15" s="26">
        <f t="shared" si="38"/>
        <v>0</v>
      </c>
      <c r="AL15" s="27"/>
      <c r="AM15" s="27"/>
      <c r="AN15" s="27"/>
      <c r="AO15" s="27"/>
      <c r="AP15" s="26">
        <f t="shared" si="39"/>
        <v>0</v>
      </c>
    </row>
    <row r="16" spans="1:42" s="44" customFormat="1" ht="14" x14ac:dyDescent="0.35">
      <c r="A16" s="39">
        <v>7</v>
      </c>
      <c r="B16" s="69" t="s">
        <v>45</v>
      </c>
      <c r="C16" s="28" t="s">
        <v>38</v>
      </c>
      <c r="D16" s="40" t="s">
        <v>52</v>
      </c>
      <c r="E16" s="21">
        <f t="shared" si="31"/>
        <v>75</v>
      </c>
      <c r="F16" s="22">
        <f t="shared" si="32"/>
        <v>45</v>
      </c>
      <c r="G16" s="23">
        <f t="shared" si="33"/>
        <v>15</v>
      </c>
      <c r="H16" s="23">
        <f t="shared" si="34"/>
        <v>30</v>
      </c>
      <c r="I16" s="23">
        <f t="shared" si="35"/>
        <v>0</v>
      </c>
      <c r="J16" s="24">
        <f t="shared" si="36"/>
        <v>30</v>
      </c>
      <c r="K16" s="48">
        <f t="shared" si="40"/>
        <v>40</v>
      </c>
      <c r="L16" s="20">
        <f t="shared" si="37"/>
        <v>3</v>
      </c>
      <c r="M16" s="25"/>
      <c r="N16" s="25"/>
      <c r="O16" s="25"/>
      <c r="P16" s="25"/>
      <c r="Q16" s="26">
        <f t="shared" ref="Q16:Q30" si="41">SUM(M16:P16)/25</f>
        <v>0</v>
      </c>
      <c r="R16" s="27">
        <v>15</v>
      </c>
      <c r="S16" s="27">
        <v>30</v>
      </c>
      <c r="T16" s="27"/>
      <c r="U16" s="27">
        <v>30</v>
      </c>
      <c r="V16" s="26">
        <f t="shared" ref="V16:V30" si="42">SUM(R16:U16)/25</f>
        <v>3</v>
      </c>
      <c r="W16" s="25"/>
      <c r="X16" s="25"/>
      <c r="Y16" s="25"/>
      <c r="Z16" s="25"/>
      <c r="AA16" s="26">
        <f t="shared" ref="AA16:AA30" si="43">SUM(W16:Z16)/25</f>
        <v>0</v>
      </c>
      <c r="AB16" s="27"/>
      <c r="AC16" s="27"/>
      <c r="AD16" s="27"/>
      <c r="AE16" s="27"/>
      <c r="AF16" s="26">
        <f t="shared" ref="AF16:AF30" si="44">SUM(AB16:AE16)/25</f>
        <v>0</v>
      </c>
      <c r="AG16" s="25"/>
      <c r="AH16" s="25"/>
      <c r="AI16" s="25"/>
      <c r="AJ16" s="25"/>
      <c r="AK16" s="26">
        <f t="shared" si="38"/>
        <v>0</v>
      </c>
      <c r="AL16" s="27"/>
      <c r="AM16" s="27"/>
      <c r="AN16" s="27"/>
      <c r="AO16" s="27"/>
      <c r="AP16" s="26">
        <f t="shared" si="39"/>
        <v>0</v>
      </c>
    </row>
    <row r="17" spans="1:46" s="44" customFormat="1" ht="23" x14ac:dyDescent="0.35">
      <c r="A17" s="39">
        <v>8</v>
      </c>
      <c r="B17" s="69" t="s">
        <v>120</v>
      </c>
      <c r="C17" s="78" t="s">
        <v>63</v>
      </c>
      <c r="D17" s="40" t="s">
        <v>53</v>
      </c>
      <c r="E17" s="21">
        <f t="shared" si="31"/>
        <v>50</v>
      </c>
      <c r="F17" s="22">
        <f t="shared" si="32"/>
        <v>30</v>
      </c>
      <c r="G17" s="23">
        <f t="shared" si="33"/>
        <v>15</v>
      </c>
      <c r="H17" s="23">
        <f t="shared" si="34"/>
        <v>15</v>
      </c>
      <c r="I17" s="23">
        <f t="shared" si="35"/>
        <v>0</v>
      </c>
      <c r="J17" s="24">
        <f t="shared" si="36"/>
        <v>20</v>
      </c>
      <c r="K17" s="48">
        <f t="shared" si="40"/>
        <v>40</v>
      </c>
      <c r="L17" s="20">
        <f t="shared" si="37"/>
        <v>2</v>
      </c>
      <c r="M17" s="25"/>
      <c r="N17" s="25"/>
      <c r="O17" s="25"/>
      <c r="P17" s="25"/>
      <c r="Q17" s="26">
        <f t="shared" si="41"/>
        <v>0</v>
      </c>
      <c r="R17" s="27"/>
      <c r="S17" s="27"/>
      <c r="T17" s="27"/>
      <c r="U17" s="27"/>
      <c r="V17" s="26">
        <f t="shared" si="42"/>
        <v>0</v>
      </c>
      <c r="W17" s="25"/>
      <c r="X17" s="25"/>
      <c r="Y17" s="25"/>
      <c r="Z17" s="25"/>
      <c r="AA17" s="26">
        <f t="shared" si="43"/>
        <v>0</v>
      </c>
      <c r="AB17" s="27">
        <v>15</v>
      </c>
      <c r="AC17" s="27">
        <v>15</v>
      </c>
      <c r="AD17" s="27"/>
      <c r="AE17" s="27">
        <v>20</v>
      </c>
      <c r="AF17" s="26">
        <f t="shared" si="44"/>
        <v>2</v>
      </c>
      <c r="AG17" s="25"/>
      <c r="AH17" s="25"/>
      <c r="AI17" s="25"/>
      <c r="AJ17" s="25"/>
      <c r="AK17" s="26">
        <f t="shared" si="38"/>
        <v>0</v>
      </c>
      <c r="AL17" s="27"/>
      <c r="AM17" s="27"/>
      <c r="AN17" s="27"/>
      <c r="AO17" s="27"/>
      <c r="AP17" s="26">
        <f t="shared" si="39"/>
        <v>0</v>
      </c>
    </row>
    <row r="18" spans="1:46" s="44" customFormat="1" ht="26" x14ac:dyDescent="0.35">
      <c r="A18" s="39">
        <v>9</v>
      </c>
      <c r="B18" s="69" t="s">
        <v>114</v>
      </c>
      <c r="C18" s="28" t="s">
        <v>66</v>
      </c>
      <c r="D18" s="40" t="s">
        <v>51</v>
      </c>
      <c r="E18" s="21">
        <f t="shared" si="31"/>
        <v>100</v>
      </c>
      <c r="F18" s="22">
        <f t="shared" si="32"/>
        <v>60</v>
      </c>
      <c r="G18" s="23">
        <f t="shared" si="33"/>
        <v>30</v>
      </c>
      <c r="H18" s="23">
        <f t="shared" si="34"/>
        <v>30</v>
      </c>
      <c r="I18" s="23">
        <f t="shared" si="35"/>
        <v>0</v>
      </c>
      <c r="J18" s="24">
        <f t="shared" si="36"/>
        <v>40</v>
      </c>
      <c r="K18" s="48">
        <f t="shared" si="40"/>
        <v>40</v>
      </c>
      <c r="L18" s="20">
        <f t="shared" si="37"/>
        <v>4</v>
      </c>
      <c r="M18" s="25"/>
      <c r="N18" s="25"/>
      <c r="O18" s="25"/>
      <c r="P18" s="25"/>
      <c r="Q18" s="26">
        <f t="shared" si="41"/>
        <v>0</v>
      </c>
      <c r="R18" s="27"/>
      <c r="S18" s="27"/>
      <c r="T18" s="27"/>
      <c r="U18" s="27"/>
      <c r="V18" s="26">
        <f t="shared" si="42"/>
        <v>0</v>
      </c>
      <c r="W18" s="25"/>
      <c r="X18" s="25"/>
      <c r="Y18" s="25"/>
      <c r="Z18" s="25"/>
      <c r="AA18" s="26">
        <f t="shared" si="43"/>
        <v>0</v>
      </c>
      <c r="AB18" s="27">
        <v>30</v>
      </c>
      <c r="AC18" s="27">
        <v>30</v>
      </c>
      <c r="AD18" s="27"/>
      <c r="AE18" s="27">
        <v>40</v>
      </c>
      <c r="AF18" s="26">
        <f t="shared" si="44"/>
        <v>4</v>
      </c>
      <c r="AG18" s="25"/>
      <c r="AH18" s="25"/>
      <c r="AI18" s="25"/>
      <c r="AJ18" s="25"/>
      <c r="AK18" s="26">
        <f t="shared" si="38"/>
        <v>0</v>
      </c>
      <c r="AL18" s="27"/>
      <c r="AM18" s="27"/>
      <c r="AN18" s="27"/>
      <c r="AO18" s="27"/>
      <c r="AP18" s="26">
        <f t="shared" si="39"/>
        <v>0</v>
      </c>
    </row>
    <row r="19" spans="1:46" s="44" customFormat="1" ht="14" x14ac:dyDescent="0.25">
      <c r="A19" s="39">
        <v>10</v>
      </c>
      <c r="B19" s="76" t="s">
        <v>42</v>
      </c>
      <c r="C19" s="28" t="s">
        <v>33</v>
      </c>
      <c r="D19" s="40" t="s">
        <v>49</v>
      </c>
      <c r="E19" s="21">
        <f t="shared" si="31"/>
        <v>50</v>
      </c>
      <c r="F19" s="22">
        <f t="shared" si="32"/>
        <v>30</v>
      </c>
      <c r="G19" s="23">
        <f t="shared" si="33"/>
        <v>15</v>
      </c>
      <c r="H19" s="23">
        <f t="shared" si="34"/>
        <v>15</v>
      </c>
      <c r="I19" s="23">
        <f t="shared" si="35"/>
        <v>0</v>
      </c>
      <c r="J19" s="24">
        <f t="shared" si="36"/>
        <v>20</v>
      </c>
      <c r="K19" s="48">
        <f t="shared" si="40"/>
        <v>40</v>
      </c>
      <c r="L19" s="20">
        <f t="shared" si="37"/>
        <v>2</v>
      </c>
      <c r="M19" s="25">
        <v>15</v>
      </c>
      <c r="N19" s="25">
        <v>15</v>
      </c>
      <c r="O19" s="25"/>
      <c r="P19" s="25">
        <v>20</v>
      </c>
      <c r="Q19" s="26">
        <f t="shared" si="41"/>
        <v>2</v>
      </c>
      <c r="R19" s="27"/>
      <c r="S19" s="27"/>
      <c r="T19" s="27"/>
      <c r="U19" s="27"/>
      <c r="V19" s="26">
        <f t="shared" si="42"/>
        <v>0</v>
      </c>
      <c r="W19" s="25"/>
      <c r="X19" s="25"/>
      <c r="Y19" s="25"/>
      <c r="Z19" s="25"/>
      <c r="AA19" s="26">
        <f t="shared" si="43"/>
        <v>0</v>
      </c>
      <c r="AB19" s="27"/>
      <c r="AC19" s="27"/>
      <c r="AD19" s="27"/>
      <c r="AE19" s="27"/>
      <c r="AF19" s="26">
        <f t="shared" si="44"/>
        <v>0</v>
      </c>
      <c r="AG19" s="25"/>
      <c r="AH19" s="25"/>
      <c r="AI19" s="25"/>
      <c r="AJ19" s="25"/>
      <c r="AK19" s="26">
        <f t="shared" si="38"/>
        <v>0</v>
      </c>
      <c r="AL19" s="27"/>
      <c r="AM19" s="27"/>
      <c r="AN19" s="27"/>
      <c r="AO19" s="27"/>
      <c r="AP19" s="26">
        <f t="shared" si="39"/>
        <v>0</v>
      </c>
    </row>
    <row r="20" spans="1:46" s="44" customFormat="1" ht="14" x14ac:dyDescent="0.25">
      <c r="A20" s="39">
        <v>11</v>
      </c>
      <c r="B20" s="76" t="s">
        <v>43</v>
      </c>
      <c r="C20" s="28" t="s">
        <v>34</v>
      </c>
      <c r="D20" s="40" t="s">
        <v>48</v>
      </c>
      <c r="E20" s="21">
        <f t="shared" si="31"/>
        <v>75</v>
      </c>
      <c r="F20" s="22">
        <f t="shared" si="32"/>
        <v>45</v>
      </c>
      <c r="G20" s="23">
        <f t="shared" si="33"/>
        <v>15</v>
      </c>
      <c r="H20" s="23">
        <f t="shared" si="34"/>
        <v>30</v>
      </c>
      <c r="I20" s="23">
        <f t="shared" si="35"/>
        <v>0</v>
      </c>
      <c r="J20" s="24">
        <f t="shared" si="36"/>
        <v>30</v>
      </c>
      <c r="K20" s="48">
        <f t="shared" si="40"/>
        <v>40</v>
      </c>
      <c r="L20" s="20">
        <f t="shared" si="37"/>
        <v>3</v>
      </c>
      <c r="M20" s="25"/>
      <c r="N20" s="25"/>
      <c r="O20" s="25"/>
      <c r="P20" s="25"/>
      <c r="Q20" s="26">
        <f t="shared" si="41"/>
        <v>0</v>
      </c>
      <c r="R20" s="27">
        <v>15</v>
      </c>
      <c r="S20" s="27">
        <v>30</v>
      </c>
      <c r="T20" s="27"/>
      <c r="U20" s="27">
        <v>30</v>
      </c>
      <c r="V20" s="26">
        <f t="shared" si="42"/>
        <v>3</v>
      </c>
      <c r="W20" s="25"/>
      <c r="X20" s="25"/>
      <c r="Y20" s="25"/>
      <c r="Z20" s="25"/>
      <c r="AA20" s="26">
        <f t="shared" si="43"/>
        <v>0</v>
      </c>
      <c r="AB20" s="27"/>
      <c r="AC20" s="27"/>
      <c r="AD20" s="27"/>
      <c r="AE20" s="27"/>
      <c r="AF20" s="26">
        <f t="shared" si="44"/>
        <v>0</v>
      </c>
      <c r="AG20" s="25"/>
      <c r="AH20" s="25"/>
      <c r="AI20" s="25"/>
      <c r="AJ20" s="25"/>
      <c r="AK20" s="26">
        <f t="shared" si="38"/>
        <v>0</v>
      </c>
      <c r="AL20" s="27"/>
      <c r="AM20" s="27"/>
      <c r="AN20" s="27"/>
      <c r="AO20" s="27"/>
      <c r="AP20" s="26">
        <f t="shared" si="39"/>
        <v>0</v>
      </c>
    </row>
    <row r="21" spans="1:46" s="44" customFormat="1" ht="23" x14ac:dyDescent="0.35">
      <c r="A21" s="39">
        <v>12</v>
      </c>
      <c r="B21" s="69" t="s">
        <v>116</v>
      </c>
      <c r="C21" s="28" t="s">
        <v>59</v>
      </c>
      <c r="D21" s="40" t="s">
        <v>49</v>
      </c>
      <c r="E21" s="21">
        <f t="shared" si="31"/>
        <v>25</v>
      </c>
      <c r="F21" s="22">
        <f t="shared" si="32"/>
        <v>15</v>
      </c>
      <c r="G21" s="23">
        <f t="shared" si="33"/>
        <v>10</v>
      </c>
      <c r="H21" s="23">
        <f t="shared" si="34"/>
        <v>5</v>
      </c>
      <c r="I21" s="23">
        <f t="shared" si="35"/>
        <v>0</v>
      </c>
      <c r="J21" s="24">
        <f t="shared" si="36"/>
        <v>10</v>
      </c>
      <c r="K21" s="48">
        <f t="shared" si="40"/>
        <v>40</v>
      </c>
      <c r="L21" s="20">
        <f t="shared" si="37"/>
        <v>1</v>
      </c>
      <c r="M21" s="25">
        <v>10</v>
      </c>
      <c r="N21" s="25">
        <v>5</v>
      </c>
      <c r="O21" s="25"/>
      <c r="P21" s="25">
        <v>10</v>
      </c>
      <c r="Q21" s="26">
        <f t="shared" si="41"/>
        <v>1</v>
      </c>
      <c r="R21" s="27"/>
      <c r="S21" s="27"/>
      <c r="T21" s="27"/>
      <c r="U21" s="27"/>
      <c r="V21" s="26">
        <f t="shared" si="42"/>
        <v>0</v>
      </c>
      <c r="W21" s="25"/>
      <c r="X21" s="25"/>
      <c r="Y21" s="25"/>
      <c r="Z21" s="25"/>
      <c r="AA21" s="26">
        <f t="shared" si="43"/>
        <v>0</v>
      </c>
      <c r="AB21" s="27"/>
      <c r="AC21" s="27"/>
      <c r="AD21" s="27"/>
      <c r="AE21" s="27"/>
      <c r="AF21" s="26">
        <f t="shared" si="44"/>
        <v>0</v>
      </c>
      <c r="AG21" s="25"/>
      <c r="AH21" s="25"/>
      <c r="AI21" s="25"/>
      <c r="AJ21" s="25"/>
      <c r="AK21" s="26">
        <f t="shared" si="38"/>
        <v>0</v>
      </c>
      <c r="AL21" s="27"/>
      <c r="AM21" s="27"/>
      <c r="AN21" s="27"/>
      <c r="AO21" s="27"/>
      <c r="AP21" s="26">
        <f t="shared" si="39"/>
        <v>0</v>
      </c>
    </row>
    <row r="22" spans="1:46" s="44" customFormat="1" ht="14" x14ac:dyDescent="0.25">
      <c r="A22" s="39">
        <v>13</v>
      </c>
      <c r="B22" s="76" t="s">
        <v>111</v>
      </c>
      <c r="C22" s="28" t="s">
        <v>36</v>
      </c>
      <c r="D22" s="40" t="s">
        <v>51</v>
      </c>
      <c r="E22" s="21">
        <f t="shared" si="31"/>
        <v>50</v>
      </c>
      <c r="F22" s="22">
        <f t="shared" si="32"/>
        <v>30</v>
      </c>
      <c r="G22" s="23">
        <f t="shared" si="33"/>
        <v>30</v>
      </c>
      <c r="H22" s="23">
        <f t="shared" si="34"/>
        <v>0</v>
      </c>
      <c r="I22" s="23">
        <f t="shared" si="35"/>
        <v>0</v>
      </c>
      <c r="J22" s="24">
        <f t="shared" si="36"/>
        <v>20</v>
      </c>
      <c r="K22" s="48">
        <f t="shared" si="40"/>
        <v>40</v>
      </c>
      <c r="L22" s="20">
        <f t="shared" si="37"/>
        <v>2</v>
      </c>
      <c r="M22" s="25"/>
      <c r="N22" s="25"/>
      <c r="O22" s="25"/>
      <c r="P22" s="25"/>
      <c r="Q22" s="26">
        <f t="shared" si="41"/>
        <v>0</v>
      </c>
      <c r="R22" s="27"/>
      <c r="S22" s="27"/>
      <c r="T22" s="27"/>
      <c r="U22" s="27"/>
      <c r="V22" s="26">
        <f t="shared" si="42"/>
        <v>0</v>
      </c>
      <c r="W22" s="25"/>
      <c r="X22" s="25"/>
      <c r="Y22" s="25"/>
      <c r="Z22" s="25"/>
      <c r="AA22" s="26">
        <f t="shared" si="43"/>
        <v>0</v>
      </c>
      <c r="AB22" s="27">
        <v>30</v>
      </c>
      <c r="AC22" s="27"/>
      <c r="AD22" s="27"/>
      <c r="AE22" s="27">
        <v>20</v>
      </c>
      <c r="AF22" s="26">
        <f t="shared" si="44"/>
        <v>2</v>
      </c>
      <c r="AG22" s="25"/>
      <c r="AH22" s="25"/>
      <c r="AI22" s="25"/>
      <c r="AJ22" s="25"/>
      <c r="AK22" s="26">
        <f t="shared" si="38"/>
        <v>0</v>
      </c>
      <c r="AL22" s="27"/>
      <c r="AM22" s="27"/>
      <c r="AN22" s="27"/>
      <c r="AO22" s="27"/>
      <c r="AP22" s="26">
        <f t="shared" si="39"/>
        <v>0</v>
      </c>
    </row>
    <row r="23" spans="1:46" s="44" customFormat="1" ht="14" x14ac:dyDescent="0.35">
      <c r="A23" s="39">
        <v>14</v>
      </c>
      <c r="B23" s="69" t="s">
        <v>109</v>
      </c>
      <c r="C23" s="28" t="s">
        <v>32</v>
      </c>
      <c r="D23" s="40" t="s">
        <v>47</v>
      </c>
      <c r="E23" s="21">
        <f t="shared" si="31"/>
        <v>100</v>
      </c>
      <c r="F23" s="22">
        <f t="shared" si="32"/>
        <v>60</v>
      </c>
      <c r="G23" s="23">
        <f t="shared" si="33"/>
        <v>45</v>
      </c>
      <c r="H23" s="23">
        <f t="shared" si="34"/>
        <v>15</v>
      </c>
      <c r="I23" s="23">
        <f t="shared" si="35"/>
        <v>0</v>
      </c>
      <c r="J23" s="24">
        <f t="shared" si="36"/>
        <v>40</v>
      </c>
      <c r="K23" s="48">
        <f t="shared" si="40"/>
        <v>40</v>
      </c>
      <c r="L23" s="20">
        <f t="shared" si="37"/>
        <v>4</v>
      </c>
      <c r="M23" s="25">
        <v>45</v>
      </c>
      <c r="N23" s="25">
        <v>15</v>
      </c>
      <c r="O23" s="25"/>
      <c r="P23" s="25">
        <v>40</v>
      </c>
      <c r="Q23" s="26">
        <f t="shared" si="41"/>
        <v>4</v>
      </c>
      <c r="R23" s="27"/>
      <c r="S23" s="27"/>
      <c r="T23" s="27"/>
      <c r="U23" s="27"/>
      <c r="V23" s="26">
        <f t="shared" si="42"/>
        <v>0</v>
      </c>
      <c r="W23" s="25"/>
      <c r="X23" s="25"/>
      <c r="Y23" s="25"/>
      <c r="Z23" s="25"/>
      <c r="AA23" s="26">
        <f t="shared" si="43"/>
        <v>0</v>
      </c>
      <c r="AB23" s="27"/>
      <c r="AC23" s="27"/>
      <c r="AD23" s="27"/>
      <c r="AE23" s="27"/>
      <c r="AF23" s="26">
        <f t="shared" si="44"/>
        <v>0</v>
      </c>
      <c r="AG23" s="25"/>
      <c r="AH23" s="25"/>
      <c r="AI23" s="25"/>
      <c r="AJ23" s="25"/>
      <c r="AK23" s="26">
        <f t="shared" si="38"/>
        <v>0</v>
      </c>
      <c r="AL23" s="27"/>
      <c r="AM23" s="27"/>
      <c r="AN23" s="27"/>
      <c r="AO23" s="27"/>
      <c r="AP23" s="26">
        <f t="shared" si="39"/>
        <v>0</v>
      </c>
    </row>
    <row r="24" spans="1:46" s="44" customFormat="1" ht="23" x14ac:dyDescent="0.35">
      <c r="A24" s="39">
        <v>15</v>
      </c>
      <c r="B24" s="69" t="s">
        <v>140</v>
      </c>
      <c r="C24" s="28" t="s">
        <v>139</v>
      </c>
      <c r="D24" s="40" t="s">
        <v>48</v>
      </c>
      <c r="E24" s="21">
        <f t="shared" si="31"/>
        <v>25</v>
      </c>
      <c r="F24" s="22">
        <f t="shared" si="32"/>
        <v>15</v>
      </c>
      <c r="G24" s="23">
        <f t="shared" si="33"/>
        <v>15</v>
      </c>
      <c r="H24" s="23">
        <f t="shared" si="34"/>
        <v>0</v>
      </c>
      <c r="I24" s="23">
        <f t="shared" si="35"/>
        <v>0</v>
      </c>
      <c r="J24" s="24">
        <f t="shared" si="36"/>
        <v>10</v>
      </c>
      <c r="K24" s="48">
        <f t="shared" si="40"/>
        <v>40</v>
      </c>
      <c r="L24" s="20">
        <f t="shared" si="37"/>
        <v>1</v>
      </c>
      <c r="M24" s="25"/>
      <c r="N24" s="25"/>
      <c r="O24" s="25"/>
      <c r="P24" s="25"/>
      <c r="Q24" s="26">
        <f t="shared" si="41"/>
        <v>0</v>
      </c>
      <c r="R24" s="27">
        <v>15</v>
      </c>
      <c r="S24" s="27"/>
      <c r="T24" s="27"/>
      <c r="U24" s="27">
        <v>10</v>
      </c>
      <c r="V24" s="26">
        <f t="shared" si="42"/>
        <v>1</v>
      </c>
      <c r="W24" s="25"/>
      <c r="X24" s="25"/>
      <c r="Y24" s="25"/>
      <c r="Z24" s="25"/>
      <c r="AA24" s="26">
        <f t="shared" si="43"/>
        <v>0</v>
      </c>
      <c r="AB24" s="27"/>
      <c r="AC24" s="27"/>
      <c r="AD24" s="27"/>
      <c r="AE24" s="27"/>
      <c r="AF24" s="26">
        <f t="shared" si="44"/>
        <v>0</v>
      </c>
      <c r="AG24" s="25"/>
      <c r="AH24" s="25"/>
      <c r="AI24" s="25"/>
      <c r="AJ24" s="25"/>
      <c r="AK24" s="26">
        <f t="shared" si="38"/>
        <v>0</v>
      </c>
      <c r="AL24" s="27"/>
      <c r="AM24" s="27"/>
      <c r="AN24" s="27"/>
      <c r="AO24" s="27"/>
      <c r="AP24" s="26">
        <f t="shared" si="39"/>
        <v>0</v>
      </c>
    </row>
    <row r="25" spans="1:46" s="44" customFormat="1" ht="23" x14ac:dyDescent="0.35">
      <c r="A25" s="39">
        <v>16</v>
      </c>
      <c r="B25" s="69" t="s">
        <v>41</v>
      </c>
      <c r="C25" s="28" t="s">
        <v>57</v>
      </c>
      <c r="D25" s="40" t="s">
        <v>48</v>
      </c>
      <c r="E25" s="21">
        <f t="shared" si="31"/>
        <v>50</v>
      </c>
      <c r="F25" s="22">
        <f t="shared" si="32"/>
        <v>30</v>
      </c>
      <c r="G25" s="23">
        <f t="shared" si="33"/>
        <v>15</v>
      </c>
      <c r="H25" s="23">
        <f t="shared" si="34"/>
        <v>15</v>
      </c>
      <c r="I25" s="23">
        <f t="shared" si="35"/>
        <v>0</v>
      </c>
      <c r="J25" s="24">
        <f t="shared" si="36"/>
        <v>20</v>
      </c>
      <c r="K25" s="48">
        <f t="shared" si="40"/>
        <v>40</v>
      </c>
      <c r="L25" s="20">
        <f t="shared" si="37"/>
        <v>2</v>
      </c>
      <c r="M25" s="25"/>
      <c r="N25" s="25"/>
      <c r="O25" s="25"/>
      <c r="P25" s="25"/>
      <c r="Q25" s="26">
        <f t="shared" si="41"/>
        <v>0</v>
      </c>
      <c r="R25" s="27">
        <v>15</v>
      </c>
      <c r="S25" s="27">
        <v>15</v>
      </c>
      <c r="T25" s="27"/>
      <c r="U25" s="27">
        <v>20</v>
      </c>
      <c r="V25" s="26">
        <f t="shared" si="42"/>
        <v>2</v>
      </c>
      <c r="W25" s="25"/>
      <c r="X25" s="25"/>
      <c r="Y25" s="25"/>
      <c r="Z25" s="25"/>
      <c r="AA25" s="26">
        <f t="shared" si="43"/>
        <v>0</v>
      </c>
      <c r="AB25" s="27"/>
      <c r="AC25" s="27"/>
      <c r="AD25" s="27"/>
      <c r="AE25" s="27"/>
      <c r="AF25" s="26">
        <f t="shared" si="44"/>
        <v>0</v>
      </c>
      <c r="AG25" s="25"/>
      <c r="AH25" s="25"/>
      <c r="AI25" s="25"/>
      <c r="AJ25" s="25"/>
      <c r="AK25" s="26">
        <f t="shared" si="38"/>
        <v>0</v>
      </c>
      <c r="AL25" s="27"/>
      <c r="AM25" s="27"/>
      <c r="AN25" s="27"/>
      <c r="AO25" s="27"/>
      <c r="AP25" s="26">
        <f t="shared" si="39"/>
        <v>0</v>
      </c>
    </row>
    <row r="26" spans="1:46" s="44" customFormat="1" ht="14" x14ac:dyDescent="0.35">
      <c r="A26" s="39">
        <v>17</v>
      </c>
      <c r="B26" s="68" t="s">
        <v>108</v>
      </c>
      <c r="C26" s="28" t="s">
        <v>31</v>
      </c>
      <c r="D26" s="40" t="s">
        <v>47</v>
      </c>
      <c r="E26" s="21">
        <f t="shared" si="31"/>
        <v>75</v>
      </c>
      <c r="F26" s="22">
        <f t="shared" si="32"/>
        <v>45</v>
      </c>
      <c r="G26" s="23">
        <f t="shared" si="33"/>
        <v>15</v>
      </c>
      <c r="H26" s="23">
        <f t="shared" si="34"/>
        <v>30</v>
      </c>
      <c r="I26" s="23">
        <f t="shared" si="35"/>
        <v>0</v>
      </c>
      <c r="J26" s="24">
        <f t="shared" si="36"/>
        <v>30</v>
      </c>
      <c r="K26" s="48">
        <f t="shared" si="40"/>
        <v>40</v>
      </c>
      <c r="L26" s="20">
        <f t="shared" si="37"/>
        <v>3</v>
      </c>
      <c r="M26" s="25">
        <v>15</v>
      </c>
      <c r="N26" s="25">
        <v>30</v>
      </c>
      <c r="O26" s="25"/>
      <c r="P26" s="25">
        <v>30</v>
      </c>
      <c r="Q26" s="26">
        <f t="shared" si="41"/>
        <v>3</v>
      </c>
      <c r="R26" s="27"/>
      <c r="S26" s="27"/>
      <c r="T26" s="27"/>
      <c r="U26" s="27"/>
      <c r="V26" s="26">
        <f t="shared" si="42"/>
        <v>0</v>
      </c>
      <c r="W26" s="25"/>
      <c r="X26" s="25"/>
      <c r="Y26" s="25"/>
      <c r="Z26" s="25"/>
      <c r="AA26" s="26">
        <f t="shared" si="43"/>
        <v>0</v>
      </c>
      <c r="AB26" s="27"/>
      <c r="AC26" s="27"/>
      <c r="AD26" s="27"/>
      <c r="AE26" s="27"/>
      <c r="AF26" s="26">
        <f t="shared" si="44"/>
        <v>0</v>
      </c>
      <c r="AG26" s="25"/>
      <c r="AH26" s="25"/>
      <c r="AI26" s="25"/>
      <c r="AJ26" s="25"/>
      <c r="AK26" s="26">
        <f t="shared" si="38"/>
        <v>0</v>
      </c>
      <c r="AL26" s="27"/>
      <c r="AM26" s="27"/>
      <c r="AN26" s="27"/>
      <c r="AO26" s="27"/>
      <c r="AP26" s="26">
        <f t="shared" si="39"/>
        <v>0</v>
      </c>
    </row>
    <row r="27" spans="1:46" s="44" customFormat="1" ht="26" x14ac:dyDescent="0.25">
      <c r="A27" s="39">
        <v>18</v>
      </c>
      <c r="B27" s="77" t="s">
        <v>110</v>
      </c>
      <c r="C27" s="28" t="s">
        <v>56</v>
      </c>
      <c r="D27" s="40" t="s">
        <v>49</v>
      </c>
      <c r="E27" s="21">
        <f t="shared" si="31"/>
        <v>25</v>
      </c>
      <c r="F27" s="22">
        <f t="shared" si="32"/>
        <v>15</v>
      </c>
      <c r="G27" s="23">
        <f t="shared" si="33"/>
        <v>15</v>
      </c>
      <c r="H27" s="23">
        <f t="shared" si="34"/>
        <v>0</v>
      </c>
      <c r="I27" s="23">
        <f t="shared" si="35"/>
        <v>0</v>
      </c>
      <c r="J27" s="24">
        <f t="shared" si="36"/>
        <v>10</v>
      </c>
      <c r="K27" s="48">
        <f t="shared" si="40"/>
        <v>40</v>
      </c>
      <c r="L27" s="20">
        <f t="shared" si="37"/>
        <v>1</v>
      </c>
      <c r="M27" s="25">
        <v>15</v>
      </c>
      <c r="N27" s="25"/>
      <c r="O27" s="25"/>
      <c r="P27" s="25">
        <v>10</v>
      </c>
      <c r="Q27" s="26">
        <f t="shared" si="41"/>
        <v>1</v>
      </c>
      <c r="R27" s="27"/>
      <c r="S27" s="27"/>
      <c r="T27" s="27"/>
      <c r="U27" s="27"/>
      <c r="V27" s="26">
        <f t="shared" si="42"/>
        <v>0</v>
      </c>
      <c r="W27" s="25"/>
      <c r="X27" s="25"/>
      <c r="Y27" s="25"/>
      <c r="Z27" s="25"/>
      <c r="AA27" s="26">
        <f t="shared" si="43"/>
        <v>0</v>
      </c>
      <c r="AB27" s="27"/>
      <c r="AC27" s="27"/>
      <c r="AD27" s="27"/>
      <c r="AE27" s="27"/>
      <c r="AF27" s="26">
        <f t="shared" si="44"/>
        <v>0</v>
      </c>
      <c r="AG27" s="25"/>
      <c r="AH27" s="25"/>
      <c r="AI27" s="25"/>
      <c r="AJ27" s="25"/>
      <c r="AK27" s="26">
        <f t="shared" si="38"/>
        <v>0</v>
      </c>
      <c r="AL27" s="27"/>
      <c r="AM27" s="27"/>
      <c r="AN27" s="27"/>
      <c r="AO27" s="27"/>
      <c r="AP27" s="26">
        <f t="shared" si="39"/>
        <v>0</v>
      </c>
    </row>
    <row r="28" spans="1:46" s="44" customFormat="1" ht="26" x14ac:dyDescent="0.35">
      <c r="A28" s="39">
        <v>19</v>
      </c>
      <c r="B28" s="68" t="s">
        <v>119</v>
      </c>
      <c r="C28" s="78" t="s">
        <v>62</v>
      </c>
      <c r="D28" s="40" t="s">
        <v>54</v>
      </c>
      <c r="E28" s="21">
        <f t="shared" si="31"/>
        <v>50</v>
      </c>
      <c r="F28" s="22">
        <f t="shared" si="32"/>
        <v>30</v>
      </c>
      <c r="G28" s="23">
        <f t="shared" si="33"/>
        <v>0</v>
      </c>
      <c r="H28" s="23">
        <f t="shared" si="34"/>
        <v>30</v>
      </c>
      <c r="I28" s="23">
        <f t="shared" si="35"/>
        <v>0</v>
      </c>
      <c r="J28" s="24">
        <f t="shared" si="36"/>
        <v>20</v>
      </c>
      <c r="K28" s="48">
        <f t="shared" si="40"/>
        <v>40</v>
      </c>
      <c r="L28" s="20">
        <f t="shared" si="37"/>
        <v>2</v>
      </c>
      <c r="M28" s="25"/>
      <c r="N28" s="25"/>
      <c r="O28" s="25"/>
      <c r="P28" s="25"/>
      <c r="Q28" s="26">
        <f t="shared" si="41"/>
        <v>0</v>
      </c>
      <c r="R28" s="27"/>
      <c r="S28" s="27"/>
      <c r="T28" s="27"/>
      <c r="U28" s="27"/>
      <c r="V28" s="26">
        <f t="shared" si="42"/>
        <v>0</v>
      </c>
      <c r="W28" s="25"/>
      <c r="X28" s="25"/>
      <c r="Y28" s="25"/>
      <c r="Z28" s="25"/>
      <c r="AA28" s="26">
        <f t="shared" si="43"/>
        <v>0</v>
      </c>
      <c r="AB28" s="27"/>
      <c r="AC28" s="27"/>
      <c r="AD28" s="27"/>
      <c r="AE28" s="27"/>
      <c r="AF28" s="26">
        <f t="shared" si="44"/>
        <v>0</v>
      </c>
      <c r="AG28" s="25"/>
      <c r="AH28" s="25">
        <v>30</v>
      </c>
      <c r="AI28" s="25"/>
      <c r="AJ28" s="25">
        <v>20</v>
      </c>
      <c r="AK28" s="26">
        <f t="shared" si="38"/>
        <v>2</v>
      </c>
      <c r="AL28" s="27"/>
      <c r="AM28" s="27"/>
      <c r="AN28" s="27"/>
      <c r="AO28" s="27"/>
      <c r="AP28" s="26">
        <f t="shared" si="39"/>
        <v>0</v>
      </c>
    </row>
    <row r="29" spans="1:46" s="44" customFormat="1" ht="26" x14ac:dyDescent="0.35">
      <c r="A29" s="39">
        <v>20</v>
      </c>
      <c r="B29" s="68" t="s">
        <v>118</v>
      </c>
      <c r="C29" s="28" t="s">
        <v>61</v>
      </c>
      <c r="D29" s="40" t="s">
        <v>141</v>
      </c>
      <c r="E29" s="21">
        <f t="shared" si="31"/>
        <v>100</v>
      </c>
      <c r="F29" s="22">
        <f t="shared" si="32"/>
        <v>60</v>
      </c>
      <c r="G29" s="23">
        <f t="shared" si="33"/>
        <v>0</v>
      </c>
      <c r="H29" s="23">
        <f t="shared" si="34"/>
        <v>60</v>
      </c>
      <c r="I29" s="23">
        <f t="shared" si="35"/>
        <v>0</v>
      </c>
      <c r="J29" s="24">
        <f t="shared" si="36"/>
        <v>40</v>
      </c>
      <c r="K29" s="48">
        <f t="shared" si="40"/>
        <v>40</v>
      </c>
      <c r="L29" s="20">
        <f t="shared" si="37"/>
        <v>4</v>
      </c>
      <c r="M29" s="25"/>
      <c r="N29" s="25"/>
      <c r="O29" s="25"/>
      <c r="P29" s="25"/>
      <c r="Q29" s="26">
        <f t="shared" si="41"/>
        <v>0</v>
      </c>
      <c r="R29" s="27"/>
      <c r="S29" s="27"/>
      <c r="T29" s="27"/>
      <c r="U29" s="27"/>
      <c r="V29" s="26">
        <f t="shared" si="42"/>
        <v>0</v>
      </c>
      <c r="W29" s="25"/>
      <c r="X29" s="25">
        <v>30</v>
      </c>
      <c r="Y29" s="25"/>
      <c r="Z29" s="25">
        <v>20</v>
      </c>
      <c r="AA29" s="26">
        <f t="shared" si="43"/>
        <v>2</v>
      </c>
      <c r="AB29" s="27"/>
      <c r="AC29" s="27">
        <v>30</v>
      </c>
      <c r="AD29" s="27"/>
      <c r="AE29" s="27">
        <v>20</v>
      </c>
      <c r="AF29" s="26">
        <f t="shared" si="44"/>
        <v>2</v>
      </c>
      <c r="AG29" s="25"/>
      <c r="AH29" s="25"/>
      <c r="AI29" s="25"/>
      <c r="AJ29" s="25"/>
      <c r="AK29" s="26">
        <f t="shared" si="38"/>
        <v>0</v>
      </c>
      <c r="AL29" s="27"/>
      <c r="AM29" s="27"/>
      <c r="AN29" s="27"/>
      <c r="AO29" s="27"/>
      <c r="AP29" s="26">
        <f t="shared" si="39"/>
        <v>0</v>
      </c>
    </row>
    <row r="30" spans="1:46" s="44" customFormat="1" ht="14" x14ac:dyDescent="0.35">
      <c r="A30" s="39">
        <v>21</v>
      </c>
      <c r="B30" s="68" t="s">
        <v>44</v>
      </c>
      <c r="C30" s="28" t="s">
        <v>35</v>
      </c>
      <c r="D30" s="40" t="s">
        <v>50</v>
      </c>
      <c r="E30" s="21">
        <f t="shared" si="31"/>
        <v>50</v>
      </c>
      <c r="F30" s="22">
        <f t="shared" si="32"/>
        <v>30</v>
      </c>
      <c r="G30" s="23">
        <f t="shared" si="33"/>
        <v>15</v>
      </c>
      <c r="H30" s="23">
        <f t="shared" si="34"/>
        <v>15</v>
      </c>
      <c r="I30" s="23">
        <f t="shared" si="35"/>
        <v>0</v>
      </c>
      <c r="J30" s="24">
        <f t="shared" si="36"/>
        <v>20</v>
      </c>
      <c r="K30" s="48">
        <f t="shared" si="40"/>
        <v>40</v>
      </c>
      <c r="L30" s="20">
        <f t="shared" si="37"/>
        <v>2</v>
      </c>
      <c r="M30" s="25"/>
      <c r="N30" s="25"/>
      <c r="O30" s="25"/>
      <c r="P30" s="25"/>
      <c r="Q30" s="26">
        <f t="shared" si="41"/>
        <v>0</v>
      </c>
      <c r="R30" s="27"/>
      <c r="S30" s="27"/>
      <c r="T30" s="27"/>
      <c r="U30" s="27"/>
      <c r="V30" s="26">
        <f t="shared" si="42"/>
        <v>0</v>
      </c>
      <c r="W30" s="25">
        <v>15</v>
      </c>
      <c r="X30" s="25">
        <v>15</v>
      </c>
      <c r="Y30" s="25"/>
      <c r="Z30" s="25">
        <v>20</v>
      </c>
      <c r="AA30" s="26">
        <f t="shared" si="43"/>
        <v>2</v>
      </c>
      <c r="AB30" s="27"/>
      <c r="AC30" s="27"/>
      <c r="AD30" s="27"/>
      <c r="AE30" s="27"/>
      <c r="AF30" s="26">
        <f t="shared" si="44"/>
        <v>0</v>
      </c>
      <c r="AG30" s="25"/>
      <c r="AH30" s="25"/>
      <c r="AI30" s="25"/>
      <c r="AJ30" s="25"/>
      <c r="AK30" s="26">
        <f t="shared" si="38"/>
        <v>0</v>
      </c>
      <c r="AL30" s="27"/>
      <c r="AM30" s="27"/>
      <c r="AN30" s="27"/>
      <c r="AO30" s="27"/>
      <c r="AP30" s="26">
        <f t="shared" si="39"/>
        <v>0</v>
      </c>
    </row>
    <row r="31" spans="1:46" s="7" customFormat="1" ht="30" customHeight="1" x14ac:dyDescent="0.35">
      <c r="A31" s="131" t="s">
        <v>30</v>
      </c>
      <c r="B31" s="132"/>
      <c r="C31" s="132"/>
      <c r="D31" s="63"/>
      <c r="E31" s="52">
        <f t="shared" ref="E31:J31" si="45">SUM(E32:E57)</f>
        <v>2300</v>
      </c>
      <c r="F31" s="52">
        <f t="shared" si="45"/>
        <v>1155</v>
      </c>
      <c r="G31" s="52">
        <f t="shared" si="45"/>
        <v>495</v>
      </c>
      <c r="H31" s="52">
        <f t="shared" si="45"/>
        <v>660</v>
      </c>
      <c r="I31" s="52">
        <f t="shared" si="45"/>
        <v>0</v>
      </c>
      <c r="J31" s="52">
        <f t="shared" si="45"/>
        <v>1145</v>
      </c>
      <c r="K31" s="48"/>
      <c r="L31" s="52">
        <f t="shared" ref="L31:AP31" si="46">SUM(L32:L57)</f>
        <v>92</v>
      </c>
      <c r="M31" s="52">
        <f t="shared" si="46"/>
        <v>90</v>
      </c>
      <c r="N31" s="52">
        <f t="shared" si="46"/>
        <v>75</v>
      </c>
      <c r="O31" s="52">
        <f t="shared" si="46"/>
        <v>0</v>
      </c>
      <c r="P31" s="52">
        <f t="shared" si="46"/>
        <v>120</v>
      </c>
      <c r="Q31" s="52">
        <f t="shared" si="46"/>
        <v>11</v>
      </c>
      <c r="R31" s="52">
        <f t="shared" si="46"/>
        <v>60</v>
      </c>
      <c r="S31" s="52">
        <f t="shared" si="46"/>
        <v>113</v>
      </c>
      <c r="T31" s="52">
        <f t="shared" si="46"/>
        <v>0</v>
      </c>
      <c r="U31" s="52">
        <f t="shared" si="46"/>
        <v>117</v>
      </c>
      <c r="V31" s="52">
        <f t="shared" si="46"/>
        <v>12</v>
      </c>
      <c r="W31" s="52">
        <f t="shared" si="46"/>
        <v>135</v>
      </c>
      <c r="X31" s="52">
        <f t="shared" si="46"/>
        <v>112</v>
      </c>
      <c r="Y31" s="52">
        <f t="shared" si="46"/>
        <v>0</v>
      </c>
      <c r="Z31" s="52">
        <f t="shared" si="46"/>
        <v>185</v>
      </c>
      <c r="AA31" s="52">
        <f t="shared" si="46"/>
        <v>18</v>
      </c>
      <c r="AB31" s="52">
        <f t="shared" si="46"/>
        <v>60</v>
      </c>
      <c r="AC31" s="52">
        <f t="shared" si="46"/>
        <v>158</v>
      </c>
      <c r="AD31" s="52">
        <f t="shared" si="46"/>
        <v>0</v>
      </c>
      <c r="AE31" s="52">
        <f t="shared" si="46"/>
        <v>235</v>
      </c>
      <c r="AF31" s="52">
        <f t="shared" si="46"/>
        <v>17</v>
      </c>
      <c r="AG31" s="52">
        <f t="shared" si="46"/>
        <v>105</v>
      </c>
      <c r="AH31" s="52">
        <f t="shared" si="46"/>
        <v>52</v>
      </c>
      <c r="AI31" s="52">
        <f t="shared" si="46"/>
        <v>0</v>
      </c>
      <c r="AJ31" s="52">
        <f t="shared" si="46"/>
        <v>233</v>
      </c>
      <c r="AK31" s="52">
        <f t="shared" si="46"/>
        <v>16</v>
      </c>
      <c r="AL31" s="52">
        <f t="shared" si="46"/>
        <v>45</v>
      </c>
      <c r="AM31" s="52">
        <f t="shared" si="46"/>
        <v>150</v>
      </c>
      <c r="AN31" s="52">
        <f t="shared" si="46"/>
        <v>0</v>
      </c>
      <c r="AO31" s="52">
        <f t="shared" si="46"/>
        <v>255</v>
      </c>
      <c r="AP31" s="52">
        <f t="shared" si="46"/>
        <v>18</v>
      </c>
      <c r="AT31" s="53"/>
    </row>
    <row r="32" spans="1:46" ht="23" x14ac:dyDescent="0.35">
      <c r="A32" s="45">
        <v>22</v>
      </c>
      <c r="B32" s="74" t="s">
        <v>132</v>
      </c>
      <c r="C32" s="29" t="s">
        <v>84</v>
      </c>
      <c r="D32" s="40" t="s">
        <v>101</v>
      </c>
      <c r="E32" s="21">
        <f t="shared" ref="E32:E57" si="47">SUM(F32+I32+J32)</f>
        <v>50</v>
      </c>
      <c r="F32" s="22">
        <f t="shared" ref="F32:F57" si="48">SUM(G32:H32)</f>
        <v>30</v>
      </c>
      <c r="G32" s="23">
        <f t="shared" ref="G32:G57" si="49">M32+R32+W32+AB32+AG32+AL32</f>
        <v>15</v>
      </c>
      <c r="H32" s="23">
        <f t="shared" ref="H32:H57" si="50">N32+S32+X32+AC32+AH32+AM32</f>
        <v>15</v>
      </c>
      <c r="I32" s="23">
        <f t="shared" ref="I32:I57" si="51">O32+T32+Y32+AD32+AI32+AN32</f>
        <v>0</v>
      </c>
      <c r="J32" s="24">
        <f t="shared" ref="J32:J57" si="52">P32+U32+Z32+AE32+AJ32+AO32</f>
        <v>20</v>
      </c>
      <c r="K32" s="48">
        <f t="shared" ref="K32:K57" si="53">J32*100/(G32+H32+J32)</f>
        <v>40</v>
      </c>
      <c r="L32" s="20">
        <f t="shared" ref="L32:L57" si="54">SUM(Q32,V32,AA32,AF32,AK32,AP32)</f>
        <v>2</v>
      </c>
      <c r="M32" s="25"/>
      <c r="N32" s="25"/>
      <c r="O32" s="25"/>
      <c r="P32" s="25"/>
      <c r="Q32" s="26">
        <f>SUM(M32:P32)/25</f>
        <v>0</v>
      </c>
      <c r="R32" s="27"/>
      <c r="S32" s="27"/>
      <c r="T32" s="27"/>
      <c r="U32" s="27"/>
      <c r="V32" s="26">
        <f>SUM(R32:U32)/25</f>
        <v>0</v>
      </c>
      <c r="W32" s="25"/>
      <c r="X32" s="25"/>
      <c r="Y32" s="25"/>
      <c r="Z32" s="25"/>
      <c r="AA32" s="26">
        <f t="shared" ref="AA32:AA41" si="55">SUM(W32:Z32)/25</f>
        <v>0</v>
      </c>
      <c r="AB32" s="27"/>
      <c r="AC32" s="27"/>
      <c r="AD32" s="27"/>
      <c r="AE32" s="27"/>
      <c r="AF32" s="26">
        <f t="shared" ref="AF32:AF41" si="56">SUM(AB32:AE32)/25</f>
        <v>0</v>
      </c>
      <c r="AG32" s="25"/>
      <c r="AH32" s="25"/>
      <c r="AI32" s="25"/>
      <c r="AJ32" s="25"/>
      <c r="AK32" s="26">
        <f t="shared" ref="AK32:AK44" si="57">SUM(AG32:AJ32)/25</f>
        <v>0</v>
      </c>
      <c r="AL32" s="27">
        <v>15</v>
      </c>
      <c r="AM32" s="27">
        <v>15</v>
      </c>
      <c r="AN32" s="27"/>
      <c r="AO32" s="27">
        <v>20</v>
      </c>
      <c r="AP32" s="26">
        <f t="shared" ref="AP32:AP57" si="58">SUM(AL32:AO32)/25</f>
        <v>2</v>
      </c>
      <c r="AT32" s="12"/>
    </row>
    <row r="33" spans="1:46" ht="23" x14ac:dyDescent="0.35">
      <c r="A33" s="45">
        <v>23</v>
      </c>
      <c r="B33" s="74" t="s">
        <v>126</v>
      </c>
      <c r="C33" s="28" t="s">
        <v>79</v>
      </c>
      <c r="D33" s="40" t="s">
        <v>50</v>
      </c>
      <c r="E33" s="21">
        <f t="shared" si="47"/>
        <v>25</v>
      </c>
      <c r="F33" s="22">
        <f t="shared" si="48"/>
        <v>15</v>
      </c>
      <c r="G33" s="23">
        <f t="shared" si="49"/>
        <v>0</v>
      </c>
      <c r="H33" s="23">
        <f t="shared" si="50"/>
        <v>15</v>
      </c>
      <c r="I33" s="23">
        <f t="shared" si="51"/>
        <v>0</v>
      </c>
      <c r="J33" s="24">
        <f t="shared" si="52"/>
        <v>10</v>
      </c>
      <c r="K33" s="48">
        <f t="shared" si="53"/>
        <v>40</v>
      </c>
      <c r="L33" s="20">
        <f t="shared" si="54"/>
        <v>1</v>
      </c>
      <c r="M33" s="25"/>
      <c r="N33" s="25"/>
      <c r="O33" s="25"/>
      <c r="P33" s="25"/>
      <c r="Q33" s="26">
        <f>SUM(M33:P33)/25</f>
        <v>0</v>
      </c>
      <c r="R33" s="27"/>
      <c r="S33" s="27"/>
      <c r="T33" s="27"/>
      <c r="U33" s="27"/>
      <c r="V33" s="26">
        <f>SUM(R33:U33)/25</f>
        <v>0</v>
      </c>
      <c r="W33" s="25"/>
      <c r="X33" s="25">
        <v>15</v>
      </c>
      <c r="Y33" s="25"/>
      <c r="Z33" s="25">
        <v>10</v>
      </c>
      <c r="AA33" s="26">
        <f t="shared" si="55"/>
        <v>1</v>
      </c>
      <c r="AB33" s="27"/>
      <c r="AC33" s="27"/>
      <c r="AD33" s="27"/>
      <c r="AE33" s="27"/>
      <c r="AF33" s="26">
        <f t="shared" si="56"/>
        <v>0</v>
      </c>
      <c r="AG33" s="25"/>
      <c r="AH33" s="25"/>
      <c r="AI33" s="25"/>
      <c r="AJ33" s="25"/>
      <c r="AK33" s="26">
        <f t="shared" si="57"/>
        <v>0</v>
      </c>
      <c r="AL33" s="27"/>
      <c r="AM33" s="27"/>
      <c r="AN33" s="27"/>
      <c r="AO33" s="27"/>
      <c r="AP33" s="26">
        <f t="shared" si="58"/>
        <v>0</v>
      </c>
      <c r="AT33" s="12"/>
    </row>
    <row r="34" spans="1:46" ht="23" x14ac:dyDescent="0.35">
      <c r="A34" s="45">
        <v>24</v>
      </c>
      <c r="B34" s="74" t="s">
        <v>133</v>
      </c>
      <c r="C34" s="29" t="s">
        <v>107</v>
      </c>
      <c r="D34" s="40" t="s">
        <v>54</v>
      </c>
      <c r="E34" s="21">
        <f t="shared" si="47"/>
        <v>25</v>
      </c>
      <c r="F34" s="22">
        <f t="shared" si="48"/>
        <v>15</v>
      </c>
      <c r="G34" s="23">
        <f t="shared" si="49"/>
        <v>15</v>
      </c>
      <c r="H34" s="23">
        <f t="shared" si="50"/>
        <v>0</v>
      </c>
      <c r="I34" s="23">
        <f t="shared" si="51"/>
        <v>0</v>
      </c>
      <c r="J34" s="24">
        <f t="shared" si="52"/>
        <v>10</v>
      </c>
      <c r="K34" s="48">
        <f t="shared" si="53"/>
        <v>40</v>
      </c>
      <c r="L34" s="20">
        <f t="shared" si="54"/>
        <v>1</v>
      </c>
      <c r="M34" s="25"/>
      <c r="N34" s="25"/>
      <c r="O34" s="25"/>
      <c r="P34" s="25"/>
      <c r="Q34" s="26">
        <f>SUM(M34:P34)/25</f>
        <v>0</v>
      </c>
      <c r="R34" s="27"/>
      <c r="S34" s="27"/>
      <c r="T34" s="27"/>
      <c r="U34" s="27"/>
      <c r="V34" s="26">
        <f>SUM(R34:U34)/25</f>
        <v>0</v>
      </c>
      <c r="W34" s="25"/>
      <c r="X34" s="25"/>
      <c r="Y34" s="25"/>
      <c r="Z34" s="25"/>
      <c r="AA34" s="26">
        <f t="shared" si="55"/>
        <v>0</v>
      </c>
      <c r="AB34" s="27"/>
      <c r="AC34" s="27"/>
      <c r="AD34" s="27"/>
      <c r="AE34" s="27"/>
      <c r="AF34" s="26">
        <f t="shared" si="56"/>
        <v>0</v>
      </c>
      <c r="AG34" s="25">
        <v>15</v>
      </c>
      <c r="AH34" s="25"/>
      <c r="AI34" s="25"/>
      <c r="AJ34" s="25">
        <v>10</v>
      </c>
      <c r="AK34" s="26">
        <f t="shared" si="57"/>
        <v>1</v>
      </c>
      <c r="AL34" s="27"/>
      <c r="AM34" s="27"/>
      <c r="AN34" s="27"/>
      <c r="AO34" s="27"/>
      <c r="AP34" s="26">
        <f t="shared" si="58"/>
        <v>0</v>
      </c>
      <c r="AT34" s="12"/>
    </row>
    <row r="35" spans="1:46" ht="26" x14ac:dyDescent="0.35">
      <c r="A35" s="45">
        <v>25</v>
      </c>
      <c r="B35" s="74" t="s">
        <v>123</v>
      </c>
      <c r="C35" s="28" t="s">
        <v>76</v>
      </c>
      <c r="D35" s="40" t="s">
        <v>98</v>
      </c>
      <c r="E35" s="21">
        <f t="shared" si="47"/>
        <v>75</v>
      </c>
      <c r="F35" s="22">
        <f t="shared" si="48"/>
        <v>45</v>
      </c>
      <c r="G35" s="23">
        <f t="shared" si="49"/>
        <v>15</v>
      </c>
      <c r="H35" s="23">
        <f t="shared" si="50"/>
        <v>30</v>
      </c>
      <c r="I35" s="23">
        <f t="shared" si="51"/>
        <v>0</v>
      </c>
      <c r="J35" s="24">
        <f t="shared" si="52"/>
        <v>30</v>
      </c>
      <c r="K35" s="48">
        <f t="shared" si="53"/>
        <v>40</v>
      </c>
      <c r="L35" s="20">
        <f t="shared" si="54"/>
        <v>3</v>
      </c>
      <c r="M35" s="25"/>
      <c r="N35" s="25"/>
      <c r="O35" s="25"/>
      <c r="P35" s="25"/>
      <c r="Q35" s="26">
        <f>SUM(M35:P35)/25</f>
        <v>0</v>
      </c>
      <c r="R35" s="27"/>
      <c r="S35" s="27"/>
      <c r="T35" s="27"/>
      <c r="U35" s="27"/>
      <c r="V35" s="26">
        <f>SUM(R35:U35)/25</f>
        <v>0</v>
      </c>
      <c r="W35" s="25">
        <v>15</v>
      </c>
      <c r="X35" s="25">
        <v>30</v>
      </c>
      <c r="Y35" s="25"/>
      <c r="Z35" s="25">
        <v>30</v>
      </c>
      <c r="AA35" s="26">
        <f t="shared" si="55"/>
        <v>3</v>
      </c>
      <c r="AB35" s="27"/>
      <c r="AC35" s="27"/>
      <c r="AD35" s="27"/>
      <c r="AE35" s="27"/>
      <c r="AF35" s="26">
        <f t="shared" si="56"/>
        <v>0</v>
      </c>
      <c r="AG35" s="25"/>
      <c r="AH35" s="25"/>
      <c r="AI35" s="25"/>
      <c r="AJ35" s="25"/>
      <c r="AK35" s="26">
        <f t="shared" si="57"/>
        <v>0</v>
      </c>
      <c r="AL35" s="27"/>
      <c r="AM35" s="27"/>
      <c r="AN35" s="27"/>
      <c r="AO35" s="27"/>
      <c r="AP35" s="26">
        <f t="shared" si="58"/>
        <v>0</v>
      </c>
      <c r="AT35" s="12"/>
    </row>
    <row r="36" spans="1:46" x14ac:dyDescent="0.35">
      <c r="A36" s="45">
        <v>26</v>
      </c>
      <c r="B36" s="73" t="s">
        <v>87</v>
      </c>
      <c r="C36" s="28" t="s">
        <v>144</v>
      </c>
      <c r="D36" s="40" t="s">
        <v>52</v>
      </c>
      <c r="E36" s="21">
        <f t="shared" si="47"/>
        <v>75</v>
      </c>
      <c r="F36" s="22">
        <f t="shared" si="48"/>
        <v>45</v>
      </c>
      <c r="G36" s="23">
        <f t="shared" si="49"/>
        <v>30</v>
      </c>
      <c r="H36" s="23">
        <f t="shared" si="50"/>
        <v>15</v>
      </c>
      <c r="I36" s="23">
        <f t="shared" si="51"/>
        <v>0</v>
      </c>
      <c r="J36" s="24">
        <f t="shared" si="52"/>
        <v>30</v>
      </c>
      <c r="K36" s="48">
        <f t="shared" si="53"/>
        <v>40</v>
      </c>
      <c r="L36" s="20">
        <f t="shared" si="54"/>
        <v>3</v>
      </c>
      <c r="M36" s="25">
        <v>15</v>
      </c>
      <c r="N36" s="25"/>
      <c r="O36" s="25"/>
      <c r="P36" s="25">
        <v>15</v>
      </c>
      <c r="Q36" s="26">
        <f>INT(SUM(M36:P36)/25)</f>
        <v>1</v>
      </c>
      <c r="R36" s="27">
        <v>15</v>
      </c>
      <c r="S36" s="27">
        <v>15</v>
      </c>
      <c r="T36" s="27"/>
      <c r="U36" s="27">
        <v>15</v>
      </c>
      <c r="V36" s="26">
        <f>ROUNDUP(SUM(R36:U36)/25,0)</f>
        <v>2</v>
      </c>
      <c r="W36" s="25"/>
      <c r="X36" s="25"/>
      <c r="Y36" s="25"/>
      <c r="Z36" s="25"/>
      <c r="AA36" s="26">
        <f t="shared" si="55"/>
        <v>0</v>
      </c>
      <c r="AB36" s="27"/>
      <c r="AC36" s="27"/>
      <c r="AD36" s="27"/>
      <c r="AE36" s="27"/>
      <c r="AF36" s="26">
        <f t="shared" si="56"/>
        <v>0</v>
      </c>
      <c r="AG36" s="25"/>
      <c r="AH36" s="25"/>
      <c r="AI36" s="25"/>
      <c r="AJ36" s="25"/>
      <c r="AK36" s="26">
        <f t="shared" si="57"/>
        <v>0</v>
      </c>
      <c r="AL36" s="27"/>
      <c r="AM36" s="27"/>
      <c r="AN36" s="27"/>
      <c r="AO36" s="27"/>
      <c r="AP36" s="26">
        <f t="shared" si="58"/>
        <v>0</v>
      </c>
      <c r="AT36" s="12"/>
    </row>
    <row r="37" spans="1:46" ht="23" x14ac:dyDescent="0.35">
      <c r="A37" s="45">
        <v>27</v>
      </c>
      <c r="B37" s="74" t="s">
        <v>128</v>
      </c>
      <c r="C37" s="28" t="s">
        <v>81</v>
      </c>
      <c r="D37" s="40" t="s">
        <v>149</v>
      </c>
      <c r="E37" s="21">
        <f t="shared" si="47"/>
        <v>50</v>
      </c>
      <c r="F37" s="22">
        <f t="shared" si="48"/>
        <v>30</v>
      </c>
      <c r="G37" s="23">
        <f t="shared" si="49"/>
        <v>0</v>
      </c>
      <c r="H37" s="23">
        <f t="shared" si="50"/>
        <v>30</v>
      </c>
      <c r="I37" s="23">
        <f t="shared" si="51"/>
        <v>0</v>
      </c>
      <c r="J37" s="24">
        <f t="shared" si="52"/>
        <v>20</v>
      </c>
      <c r="K37" s="48">
        <f t="shared" si="53"/>
        <v>40</v>
      </c>
      <c r="L37" s="20">
        <f t="shared" si="54"/>
        <v>2</v>
      </c>
      <c r="M37" s="25"/>
      <c r="N37" s="25"/>
      <c r="O37" s="25"/>
      <c r="P37" s="25"/>
      <c r="Q37" s="26">
        <f t="shared" ref="Q37:Q46" si="59">SUM(M37:P37)/25</f>
        <v>0</v>
      </c>
      <c r="R37" s="27"/>
      <c r="S37" s="27"/>
      <c r="T37" s="27"/>
      <c r="U37" s="27"/>
      <c r="V37" s="26">
        <f t="shared" ref="V37:V46" si="60">SUM(R37:U37)/25</f>
        <v>0</v>
      </c>
      <c r="W37" s="25"/>
      <c r="X37" s="25">
        <v>30</v>
      </c>
      <c r="Y37" s="25"/>
      <c r="Z37" s="25">
        <v>20</v>
      </c>
      <c r="AA37" s="26">
        <f t="shared" si="55"/>
        <v>2</v>
      </c>
      <c r="AB37" s="27"/>
      <c r="AC37" s="27"/>
      <c r="AD37" s="27"/>
      <c r="AE37" s="27"/>
      <c r="AF37" s="26">
        <f t="shared" si="56"/>
        <v>0</v>
      </c>
      <c r="AG37" s="25"/>
      <c r="AH37" s="25"/>
      <c r="AI37" s="25"/>
      <c r="AJ37" s="25"/>
      <c r="AK37" s="26">
        <f t="shared" si="57"/>
        <v>0</v>
      </c>
      <c r="AL37" s="27"/>
      <c r="AM37" s="27"/>
      <c r="AN37" s="27"/>
      <c r="AO37" s="27"/>
      <c r="AP37" s="26">
        <f t="shared" si="58"/>
        <v>0</v>
      </c>
      <c r="AT37" s="12"/>
    </row>
    <row r="38" spans="1:46" ht="23" x14ac:dyDescent="0.35">
      <c r="A38" s="45">
        <v>28</v>
      </c>
      <c r="B38" s="74" t="s">
        <v>127</v>
      </c>
      <c r="C38" s="28" t="s">
        <v>80</v>
      </c>
      <c r="D38" s="40" t="s">
        <v>50</v>
      </c>
      <c r="E38" s="21">
        <f t="shared" si="47"/>
        <v>25</v>
      </c>
      <c r="F38" s="22">
        <f t="shared" si="48"/>
        <v>15</v>
      </c>
      <c r="G38" s="23">
        <f t="shared" si="49"/>
        <v>15</v>
      </c>
      <c r="H38" s="23">
        <f t="shared" si="50"/>
        <v>0</v>
      </c>
      <c r="I38" s="23">
        <f t="shared" si="51"/>
        <v>0</v>
      </c>
      <c r="J38" s="24">
        <f t="shared" si="52"/>
        <v>10</v>
      </c>
      <c r="K38" s="48">
        <f t="shared" si="53"/>
        <v>40</v>
      </c>
      <c r="L38" s="20">
        <f t="shared" si="54"/>
        <v>1</v>
      </c>
      <c r="M38" s="25"/>
      <c r="N38" s="25"/>
      <c r="O38" s="25"/>
      <c r="P38" s="25"/>
      <c r="Q38" s="26">
        <f t="shared" si="59"/>
        <v>0</v>
      </c>
      <c r="R38" s="27"/>
      <c r="S38" s="27"/>
      <c r="T38" s="27"/>
      <c r="U38" s="27"/>
      <c r="V38" s="26">
        <f t="shared" si="60"/>
        <v>0</v>
      </c>
      <c r="W38" s="25">
        <v>15</v>
      </c>
      <c r="X38" s="25"/>
      <c r="Y38" s="25"/>
      <c r="Z38" s="25">
        <v>10</v>
      </c>
      <c r="AA38" s="26">
        <f t="shared" si="55"/>
        <v>1</v>
      </c>
      <c r="AB38" s="27"/>
      <c r="AC38" s="27"/>
      <c r="AD38" s="27"/>
      <c r="AE38" s="27"/>
      <c r="AF38" s="26">
        <f t="shared" si="56"/>
        <v>0</v>
      </c>
      <c r="AG38" s="25"/>
      <c r="AH38" s="25"/>
      <c r="AI38" s="25"/>
      <c r="AJ38" s="25"/>
      <c r="AK38" s="26">
        <f t="shared" si="57"/>
        <v>0</v>
      </c>
      <c r="AL38" s="27"/>
      <c r="AM38" s="27"/>
      <c r="AN38" s="27"/>
      <c r="AO38" s="27"/>
      <c r="AP38" s="26">
        <f t="shared" si="58"/>
        <v>0</v>
      </c>
      <c r="AT38" s="12"/>
    </row>
    <row r="39" spans="1:46" ht="26" x14ac:dyDescent="0.35">
      <c r="A39" s="45">
        <v>29</v>
      </c>
      <c r="B39" s="74" t="s">
        <v>124</v>
      </c>
      <c r="C39" s="28" t="s">
        <v>77</v>
      </c>
      <c r="D39" s="40" t="s">
        <v>53</v>
      </c>
      <c r="E39" s="21">
        <f t="shared" si="47"/>
        <v>75</v>
      </c>
      <c r="F39" s="22">
        <f t="shared" si="48"/>
        <v>45</v>
      </c>
      <c r="G39" s="23">
        <f t="shared" si="49"/>
        <v>15</v>
      </c>
      <c r="H39" s="23">
        <f t="shared" si="50"/>
        <v>30</v>
      </c>
      <c r="I39" s="23">
        <f t="shared" si="51"/>
        <v>0</v>
      </c>
      <c r="J39" s="24">
        <f t="shared" si="52"/>
        <v>30</v>
      </c>
      <c r="K39" s="48">
        <f t="shared" si="53"/>
        <v>40</v>
      </c>
      <c r="L39" s="20">
        <f t="shared" si="54"/>
        <v>3</v>
      </c>
      <c r="M39" s="25"/>
      <c r="N39" s="25"/>
      <c r="O39" s="25"/>
      <c r="P39" s="25"/>
      <c r="Q39" s="26">
        <f t="shared" si="59"/>
        <v>0</v>
      </c>
      <c r="R39" s="27"/>
      <c r="S39" s="27"/>
      <c r="T39" s="27"/>
      <c r="U39" s="27"/>
      <c r="V39" s="26">
        <f t="shared" si="60"/>
        <v>0</v>
      </c>
      <c r="W39" s="25"/>
      <c r="X39" s="25"/>
      <c r="Y39" s="25"/>
      <c r="Z39" s="25"/>
      <c r="AA39" s="26">
        <f t="shared" si="55"/>
        <v>0</v>
      </c>
      <c r="AB39" s="27">
        <v>15</v>
      </c>
      <c r="AC39" s="27">
        <v>30</v>
      </c>
      <c r="AD39" s="27"/>
      <c r="AE39" s="27">
        <v>30</v>
      </c>
      <c r="AF39" s="26">
        <f t="shared" si="56"/>
        <v>3</v>
      </c>
      <c r="AG39" s="25"/>
      <c r="AH39" s="25"/>
      <c r="AI39" s="25"/>
      <c r="AJ39" s="25"/>
      <c r="AK39" s="26">
        <f t="shared" si="57"/>
        <v>0</v>
      </c>
      <c r="AL39" s="27"/>
      <c r="AM39" s="27"/>
      <c r="AN39" s="27"/>
      <c r="AO39" s="27"/>
      <c r="AP39" s="26">
        <f t="shared" si="58"/>
        <v>0</v>
      </c>
      <c r="AT39" s="12"/>
    </row>
    <row r="40" spans="1:46" ht="23" x14ac:dyDescent="0.35">
      <c r="A40" s="45">
        <v>30</v>
      </c>
      <c r="B40" s="74" t="s">
        <v>131</v>
      </c>
      <c r="C40" s="28" t="s">
        <v>83</v>
      </c>
      <c r="D40" s="40" t="s">
        <v>48</v>
      </c>
      <c r="E40" s="21">
        <f t="shared" si="47"/>
        <v>75</v>
      </c>
      <c r="F40" s="22">
        <f t="shared" si="48"/>
        <v>45</v>
      </c>
      <c r="G40" s="23">
        <f t="shared" si="49"/>
        <v>15</v>
      </c>
      <c r="H40" s="23">
        <f t="shared" si="50"/>
        <v>30</v>
      </c>
      <c r="I40" s="23">
        <f t="shared" si="51"/>
        <v>0</v>
      </c>
      <c r="J40" s="24">
        <f t="shared" si="52"/>
        <v>30</v>
      </c>
      <c r="K40" s="48">
        <f>J40*100/(G40+H40+J40)</f>
        <v>40</v>
      </c>
      <c r="L40" s="20">
        <f t="shared" si="54"/>
        <v>3</v>
      </c>
      <c r="M40" s="25"/>
      <c r="N40" s="25"/>
      <c r="O40" s="25"/>
      <c r="P40" s="25"/>
      <c r="Q40" s="26">
        <f t="shared" si="59"/>
        <v>0</v>
      </c>
      <c r="R40" s="27">
        <v>15</v>
      </c>
      <c r="S40" s="27">
        <v>30</v>
      </c>
      <c r="T40" s="27"/>
      <c r="U40" s="27">
        <v>30</v>
      </c>
      <c r="V40" s="26">
        <f t="shared" si="60"/>
        <v>3</v>
      </c>
      <c r="W40" s="25"/>
      <c r="X40" s="25"/>
      <c r="Y40" s="25"/>
      <c r="Z40" s="25"/>
      <c r="AA40" s="26">
        <f t="shared" si="55"/>
        <v>0</v>
      </c>
      <c r="AB40" s="27"/>
      <c r="AC40" s="27"/>
      <c r="AD40" s="27"/>
      <c r="AE40" s="27"/>
      <c r="AF40" s="26">
        <f t="shared" si="56"/>
        <v>0</v>
      </c>
      <c r="AG40" s="25"/>
      <c r="AH40" s="25"/>
      <c r="AI40" s="25"/>
      <c r="AJ40" s="25"/>
      <c r="AK40" s="26">
        <f t="shared" si="57"/>
        <v>0</v>
      </c>
      <c r="AL40" s="27"/>
      <c r="AM40" s="27"/>
      <c r="AN40" s="27"/>
      <c r="AO40" s="27"/>
      <c r="AP40" s="26">
        <f t="shared" si="58"/>
        <v>0</v>
      </c>
      <c r="AT40" s="12"/>
    </row>
    <row r="41" spans="1:46" ht="26" x14ac:dyDescent="0.35">
      <c r="A41" s="45">
        <v>31</v>
      </c>
      <c r="B41" s="74" t="s">
        <v>129</v>
      </c>
      <c r="C41" s="28" t="s">
        <v>82</v>
      </c>
      <c r="D41" s="40" t="s">
        <v>150</v>
      </c>
      <c r="E41" s="21">
        <f t="shared" si="47"/>
        <v>50</v>
      </c>
      <c r="F41" s="22">
        <f t="shared" si="48"/>
        <v>30</v>
      </c>
      <c r="G41" s="23">
        <f t="shared" si="49"/>
        <v>15</v>
      </c>
      <c r="H41" s="23">
        <f t="shared" si="50"/>
        <v>15</v>
      </c>
      <c r="I41" s="23">
        <f t="shared" si="51"/>
        <v>0</v>
      </c>
      <c r="J41" s="24">
        <f t="shared" si="52"/>
        <v>20</v>
      </c>
      <c r="K41" s="48">
        <f t="shared" si="53"/>
        <v>40</v>
      </c>
      <c r="L41" s="20">
        <f t="shared" si="54"/>
        <v>2</v>
      </c>
      <c r="M41" s="25">
        <v>15</v>
      </c>
      <c r="N41" s="25">
        <v>15</v>
      </c>
      <c r="O41" s="25"/>
      <c r="P41" s="25">
        <v>20</v>
      </c>
      <c r="Q41" s="26">
        <f t="shared" si="59"/>
        <v>2</v>
      </c>
      <c r="R41" s="27"/>
      <c r="S41" s="27"/>
      <c r="T41" s="27"/>
      <c r="U41" s="27"/>
      <c r="V41" s="26">
        <f t="shared" si="60"/>
        <v>0</v>
      </c>
      <c r="W41" s="25"/>
      <c r="X41" s="25"/>
      <c r="Y41" s="25"/>
      <c r="Z41" s="25"/>
      <c r="AA41" s="26">
        <f t="shared" si="55"/>
        <v>0</v>
      </c>
      <c r="AB41" s="27"/>
      <c r="AC41" s="27"/>
      <c r="AD41" s="27"/>
      <c r="AE41" s="27"/>
      <c r="AF41" s="26">
        <f t="shared" si="56"/>
        <v>0</v>
      </c>
      <c r="AG41" s="25"/>
      <c r="AH41" s="25"/>
      <c r="AI41" s="25"/>
      <c r="AJ41" s="25"/>
      <c r="AK41" s="26">
        <f t="shared" si="57"/>
        <v>0</v>
      </c>
      <c r="AL41" s="27"/>
      <c r="AM41" s="27"/>
      <c r="AN41" s="27"/>
      <c r="AO41" s="27"/>
      <c r="AP41" s="26">
        <f t="shared" si="58"/>
        <v>0</v>
      </c>
      <c r="AT41" s="12"/>
    </row>
    <row r="42" spans="1:46" ht="31.5" x14ac:dyDescent="0.35">
      <c r="A42" s="45">
        <v>32</v>
      </c>
      <c r="B42" s="73" t="s">
        <v>96</v>
      </c>
      <c r="C42" s="28" t="s">
        <v>75</v>
      </c>
      <c r="D42" s="79" t="s">
        <v>153</v>
      </c>
      <c r="E42" s="21">
        <f t="shared" si="47"/>
        <v>200</v>
      </c>
      <c r="F42" s="22">
        <f t="shared" si="48"/>
        <v>60</v>
      </c>
      <c r="G42" s="23">
        <f t="shared" si="49"/>
        <v>0</v>
      </c>
      <c r="H42" s="23">
        <f t="shared" si="50"/>
        <v>60</v>
      </c>
      <c r="I42" s="23">
        <f t="shared" si="51"/>
        <v>0</v>
      </c>
      <c r="J42" s="24">
        <f t="shared" si="52"/>
        <v>140</v>
      </c>
      <c r="K42" s="48">
        <f t="shared" si="53"/>
        <v>70</v>
      </c>
      <c r="L42" s="20">
        <f t="shared" si="54"/>
        <v>8</v>
      </c>
      <c r="M42" s="25"/>
      <c r="N42" s="25">
        <v>15</v>
      </c>
      <c r="O42" s="25"/>
      <c r="P42" s="25">
        <v>35</v>
      </c>
      <c r="Q42" s="26">
        <f t="shared" si="59"/>
        <v>2</v>
      </c>
      <c r="R42" s="27"/>
      <c r="S42" s="27">
        <v>8</v>
      </c>
      <c r="T42" s="27"/>
      <c r="U42" s="27">
        <v>17</v>
      </c>
      <c r="V42" s="26">
        <f t="shared" si="60"/>
        <v>1</v>
      </c>
      <c r="W42" s="25"/>
      <c r="X42" s="25">
        <v>7</v>
      </c>
      <c r="Y42" s="25"/>
      <c r="Z42" s="25">
        <v>5</v>
      </c>
      <c r="AA42" s="71">
        <v>1</v>
      </c>
      <c r="AB42" s="27"/>
      <c r="AC42" s="27">
        <v>8</v>
      </c>
      <c r="AD42" s="27"/>
      <c r="AE42" s="27">
        <v>30</v>
      </c>
      <c r="AF42" s="26">
        <v>1</v>
      </c>
      <c r="AG42" s="25"/>
      <c r="AH42" s="25">
        <v>7</v>
      </c>
      <c r="AI42" s="25"/>
      <c r="AJ42" s="25">
        <v>18</v>
      </c>
      <c r="AK42" s="26">
        <f t="shared" si="57"/>
        <v>1</v>
      </c>
      <c r="AL42" s="27"/>
      <c r="AM42" s="27">
        <v>15</v>
      </c>
      <c r="AN42" s="27"/>
      <c r="AO42" s="27">
        <v>35</v>
      </c>
      <c r="AP42" s="26">
        <f t="shared" si="58"/>
        <v>2</v>
      </c>
      <c r="AT42" s="12"/>
    </row>
    <row r="43" spans="1:46" s="93" customFormat="1" x14ac:dyDescent="0.35">
      <c r="A43" s="85">
        <v>33</v>
      </c>
      <c r="B43" s="86" t="s">
        <v>97</v>
      </c>
      <c r="C43" s="84" t="s">
        <v>155</v>
      </c>
      <c r="D43" s="87" t="s">
        <v>99</v>
      </c>
      <c r="E43" s="59">
        <f t="shared" si="47"/>
        <v>250</v>
      </c>
      <c r="F43" s="88">
        <f t="shared" si="48"/>
        <v>0</v>
      </c>
      <c r="G43" s="30">
        <f t="shared" si="49"/>
        <v>0</v>
      </c>
      <c r="H43" s="30">
        <f t="shared" si="50"/>
        <v>0</v>
      </c>
      <c r="I43" s="30">
        <f t="shared" si="51"/>
        <v>0</v>
      </c>
      <c r="J43" s="89">
        <f t="shared" si="52"/>
        <v>250</v>
      </c>
      <c r="K43" s="30">
        <f t="shared" si="53"/>
        <v>100</v>
      </c>
      <c r="L43" s="90">
        <f t="shared" si="54"/>
        <v>10</v>
      </c>
      <c r="M43" s="91"/>
      <c r="N43" s="91"/>
      <c r="O43" s="91"/>
      <c r="P43" s="91"/>
      <c r="Q43" s="26">
        <f t="shared" si="59"/>
        <v>0</v>
      </c>
      <c r="R43" s="92"/>
      <c r="S43" s="92"/>
      <c r="T43" s="92"/>
      <c r="U43" s="92"/>
      <c r="V43" s="26">
        <f t="shared" si="60"/>
        <v>0</v>
      </c>
      <c r="W43" s="91"/>
      <c r="X43" s="91"/>
      <c r="Y43" s="91"/>
      <c r="Z43" s="91"/>
      <c r="AA43" s="26">
        <f>SUM(W43:Z43)/25</f>
        <v>0</v>
      </c>
      <c r="AB43" s="92"/>
      <c r="AC43" s="92"/>
      <c r="AD43" s="92"/>
      <c r="AE43" s="92">
        <v>50</v>
      </c>
      <c r="AF43" s="26">
        <f>SUM(AB43:AE43)/25</f>
        <v>2</v>
      </c>
      <c r="AG43" s="91"/>
      <c r="AH43" s="91"/>
      <c r="AI43" s="91"/>
      <c r="AJ43" s="91">
        <v>100</v>
      </c>
      <c r="AK43" s="26">
        <f t="shared" si="57"/>
        <v>4</v>
      </c>
      <c r="AL43" s="92"/>
      <c r="AM43" s="92"/>
      <c r="AN43" s="92"/>
      <c r="AO43" s="92">
        <v>100</v>
      </c>
      <c r="AP43" s="26">
        <f t="shared" si="58"/>
        <v>4</v>
      </c>
      <c r="AT43" s="94"/>
    </row>
    <row r="44" spans="1:46" ht="23" x14ac:dyDescent="0.35">
      <c r="A44" s="45">
        <v>34</v>
      </c>
      <c r="B44" s="75" t="s">
        <v>130</v>
      </c>
      <c r="C44" s="28" t="s">
        <v>151</v>
      </c>
      <c r="D44" s="40" t="s">
        <v>53</v>
      </c>
      <c r="E44" s="21">
        <f t="shared" si="47"/>
        <v>50</v>
      </c>
      <c r="F44" s="22">
        <f t="shared" si="48"/>
        <v>30</v>
      </c>
      <c r="G44" s="23">
        <f t="shared" si="49"/>
        <v>15</v>
      </c>
      <c r="H44" s="23">
        <f t="shared" si="50"/>
        <v>15</v>
      </c>
      <c r="I44" s="23">
        <f t="shared" si="51"/>
        <v>0</v>
      </c>
      <c r="J44" s="24">
        <f t="shared" si="52"/>
        <v>20</v>
      </c>
      <c r="K44" s="48">
        <f t="shared" si="53"/>
        <v>40</v>
      </c>
      <c r="L44" s="20">
        <f t="shared" si="54"/>
        <v>2</v>
      </c>
      <c r="M44" s="25"/>
      <c r="N44" s="25"/>
      <c r="O44" s="25"/>
      <c r="P44" s="25"/>
      <c r="Q44" s="26">
        <f t="shared" si="59"/>
        <v>0</v>
      </c>
      <c r="R44" s="27"/>
      <c r="S44" s="27"/>
      <c r="T44" s="27"/>
      <c r="U44" s="27"/>
      <c r="V44" s="26">
        <f t="shared" si="60"/>
        <v>0</v>
      </c>
      <c r="W44" s="25"/>
      <c r="X44" s="25"/>
      <c r="Y44" s="25"/>
      <c r="Z44" s="25"/>
      <c r="AA44" s="26">
        <f>SUM(W44:Z44)/25</f>
        <v>0</v>
      </c>
      <c r="AB44" s="27">
        <v>15</v>
      </c>
      <c r="AC44" s="27">
        <v>15</v>
      </c>
      <c r="AD44" s="27"/>
      <c r="AE44" s="27">
        <v>20</v>
      </c>
      <c r="AF44" s="26">
        <f>SUM(AB44:AE44)/25</f>
        <v>2</v>
      </c>
      <c r="AG44" s="25"/>
      <c r="AH44" s="25"/>
      <c r="AI44" s="25"/>
      <c r="AJ44" s="25"/>
      <c r="AK44" s="26">
        <f t="shared" si="57"/>
        <v>0</v>
      </c>
      <c r="AL44" s="27"/>
      <c r="AM44" s="27"/>
      <c r="AN44" s="27"/>
      <c r="AO44" s="27"/>
      <c r="AP44" s="26">
        <f t="shared" si="58"/>
        <v>0</v>
      </c>
      <c r="AT44" s="12"/>
    </row>
    <row r="45" spans="1:46" s="93" customFormat="1" ht="23" x14ac:dyDescent="0.35">
      <c r="A45" s="85">
        <v>35</v>
      </c>
      <c r="B45" s="86" t="s">
        <v>134</v>
      </c>
      <c r="C45" s="84" t="s">
        <v>154</v>
      </c>
      <c r="D45" s="87" t="s">
        <v>54</v>
      </c>
      <c r="E45" s="59">
        <f t="shared" si="47"/>
        <v>75</v>
      </c>
      <c r="F45" s="88">
        <f t="shared" si="48"/>
        <v>30</v>
      </c>
      <c r="G45" s="30">
        <f t="shared" si="49"/>
        <v>0</v>
      </c>
      <c r="H45" s="30">
        <f t="shared" si="50"/>
        <v>30</v>
      </c>
      <c r="I45" s="30">
        <f t="shared" si="51"/>
        <v>0</v>
      </c>
      <c r="J45" s="89">
        <f t="shared" si="52"/>
        <v>45</v>
      </c>
      <c r="K45" s="30">
        <f t="shared" si="53"/>
        <v>60</v>
      </c>
      <c r="L45" s="90">
        <f t="shared" si="54"/>
        <v>3</v>
      </c>
      <c r="M45" s="91"/>
      <c r="N45" s="91"/>
      <c r="O45" s="91"/>
      <c r="P45" s="91"/>
      <c r="Q45" s="26">
        <f t="shared" si="59"/>
        <v>0</v>
      </c>
      <c r="R45" s="92"/>
      <c r="S45" s="92"/>
      <c r="T45" s="92"/>
      <c r="U45" s="92"/>
      <c r="V45" s="26">
        <f t="shared" si="60"/>
        <v>0</v>
      </c>
      <c r="W45" s="91"/>
      <c r="X45" s="91"/>
      <c r="Y45" s="91"/>
      <c r="Z45" s="91"/>
      <c r="AA45" s="26">
        <f>SUM(W45:Z45)/25</f>
        <v>0</v>
      </c>
      <c r="AB45" s="92"/>
      <c r="AC45" s="92">
        <v>15</v>
      </c>
      <c r="AD45" s="92"/>
      <c r="AE45" s="92">
        <v>20</v>
      </c>
      <c r="AF45" s="26">
        <f>INT(SUM(AB45:AE45)/25)</f>
        <v>1</v>
      </c>
      <c r="AG45" s="91"/>
      <c r="AH45" s="91">
        <v>15</v>
      </c>
      <c r="AI45" s="91"/>
      <c r="AJ45" s="91">
        <v>25</v>
      </c>
      <c r="AK45" s="26">
        <f>ROUNDUP(SUM(AG45:AJ45)/25,0)</f>
        <v>2</v>
      </c>
      <c r="AL45" s="92"/>
      <c r="AM45" s="92"/>
      <c r="AN45" s="92"/>
      <c r="AO45" s="92"/>
      <c r="AP45" s="26">
        <f t="shared" si="58"/>
        <v>0</v>
      </c>
      <c r="AT45" s="94"/>
    </row>
    <row r="46" spans="1:46" ht="26" x14ac:dyDescent="0.35">
      <c r="A46" s="45">
        <v>36</v>
      </c>
      <c r="B46" s="74" t="s">
        <v>125</v>
      </c>
      <c r="C46" s="28" t="s">
        <v>78</v>
      </c>
      <c r="D46" s="40" t="s">
        <v>101</v>
      </c>
      <c r="E46" s="21">
        <f t="shared" si="47"/>
        <v>50</v>
      </c>
      <c r="F46" s="22">
        <f t="shared" si="48"/>
        <v>30</v>
      </c>
      <c r="G46" s="23">
        <f t="shared" si="49"/>
        <v>0</v>
      </c>
      <c r="H46" s="23">
        <f t="shared" si="50"/>
        <v>30</v>
      </c>
      <c r="I46" s="23">
        <f t="shared" si="51"/>
        <v>0</v>
      </c>
      <c r="J46" s="24">
        <f t="shared" si="52"/>
        <v>20</v>
      </c>
      <c r="K46" s="48">
        <f t="shared" si="53"/>
        <v>40</v>
      </c>
      <c r="L46" s="20">
        <f t="shared" si="54"/>
        <v>2</v>
      </c>
      <c r="M46" s="25"/>
      <c r="N46" s="25"/>
      <c r="O46" s="25"/>
      <c r="P46" s="25"/>
      <c r="Q46" s="26">
        <f t="shared" si="59"/>
        <v>0</v>
      </c>
      <c r="R46" s="27"/>
      <c r="S46" s="27"/>
      <c r="T46" s="27"/>
      <c r="U46" s="27"/>
      <c r="V46" s="26">
        <f t="shared" si="60"/>
        <v>0</v>
      </c>
      <c r="W46" s="25"/>
      <c r="X46" s="25"/>
      <c r="Y46" s="25"/>
      <c r="Z46" s="25"/>
      <c r="AA46" s="26">
        <f>SUM(W46:Z46)/25</f>
        <v>0</v>
      </c>
      <c r="AB46" s="27"/>
      <c r="AC46" s="27"/>
      <c r="AD46" s="27"/>
      <c r="AE46" s="27"/>
      <c r="AF46" s="26">
        <f>SUM(AB46:AE46)/25</f>
        <v>0</v>
      </c>
      <c r="AG46" s="25"/>
      <c r="AH46" s="25"/>
      <c r="AI46" s="25"/>
      <c r="AJ46" s="25"/>
      <c r="AK46" s="26">
        <f t="shared" ref="AK46:AK57" si="61">SUM(AG46:AJ46)/25</f>
        <v>0</v>
      </c>
      <c r="AL46" s="27"/>
      <c r="AM46" s="27">
        <v>30</v>
      </c>
      <c r="AN46" s="27"/>
      <c r="AO46" s="27">
        <v>20</v>
      </c>
      <c r="AP46" s="26">
        <f t="shared" si="58"/>
        <v>2</v>
      </c>
      <c r="AT46" s="12"/>
    </row>
    <row r="47" spans="1:46" x14ac:dyDescent="0.35">
      <c r="A47" s="45">
        <v>37</v>
      </c>
      <c r="B47" s="70" t="s">
        <v>85</v>
      </c>
      <c r="C47" s="28" t="s">
        <v>142</v>
      </c>
      <c r="D47" s="40" t="s">
        <v>52</v>
      </c>
      <c r="E47" s="21">
        <f t="shared" si="47"/>
        <v>150</v>
      </c>
      <c r="F47" s="22">
        <f t="shared" si="48"/>
        <v>105</v>
      </c>
      <c r="G47" s="23">
        <f t="shared" si="49"/>
        <v>45</v>
      </c>
      <c r="H47" s="23">
        <f t="shared" si="50"/>
        <v>60</v>
      </c>
      <c r="I47" s="23">
        <f t="shared" si="51"/>
        <v>0</v>
      </c>
      <c r="J47" s="24">
        <f t="shared" si="52"/>
        <v>45</v>
      </c>
      <c r="K47" s="48">
        <f t="shared" si="53"/>
        <v>30</v>
      </c>
      <c r="L47" s="20">
        <f t="shared" si="54"/>
        <v>6</v>
      </c>
      <c r="M47" s="25">
        <v>30</v>
      </c>
      <c r="N47" s="25">
        <v>30</v>
      </c>
      <c r="O47" s="25"/>
      <c r="P47" s="25">
        <v>20</v>
      </c>
      <c r="Q47" s="26">
        <f>INT(SUM(M47:P47)/25)</f>
        <v>3</v>
      </c>
      <c r="R47" s="27">
        <v>15</v>
      </c>
      <c r="S47" s="27">
        <v>30</v>
      </c>
      <c r="T47" s="27"/>
      <c r="U47" s="27">
        <v>25</v>
      </c>
      <c r="V47" s="26">
        <f>ROUNDUP(SUM(R47:U47)/25,0)</f>
        <v>3</v>
      </c>
      <c r="W47" s="25"/>
      <c r="X47" s="25"/>
      <c r="Y47" s="25"/>
      <c r="Z47" s="25"/>
      <c r="AA47" s="26">
        <f>SUM(W47:Z47)/25</f>
        <v>0</v>
      </c>
      <c r="AB47" s="27"/>
      <c r="AC47" s="27"/>
      <c r="AD47" s="27"/>
      <c r="AE47" s="27"/>
      <c r="AF47" s="26">
        <f>SUM(AB47:AE47)/25</f>
        <v>0</v>
      </c>
      <c r="AG47" s="25"/>
      <c r="AH47" s="25"/>
      <c r="AI47" s="25"/>
      <c r="AJ47" s="25"/>
      <c r="AK47" s="26">
        <f t="shared" si="61"/>
        <v>0</v>
      </c>
      <c r="AL47" s="27"/>
      <c r="AM47" s="27"/>
      <c r="AN47" s="27"/>
      <c r="AO47" s="27"/>
      <c r="AP47" s="26">
        <f t="shared" si="58"/>
        <v>0</v>
      </c>
      <c r="AT47" s="12"/>
    </row>
    <row r="48" spans="1:46" x14ac:dyDescent="0.35">
      <c r="A48" s="45">
        <v>38</v>
      </c>
      <c r="B48" s="73" t="s">
        <v>88</v>
      </c>
      <c r="C48" s="28" t="s">
        <v>145</v>
      </c>
      <c r="D48" s="40" t="s">
        <v>51</v>
      </c>
      <c r="E48" s="21">
        <f t="shared" si="47"/>
        <v>125</v>
      </c>
      <c r="F48" s="22">
        <f t="shared" si="48"/>
        <v>75</v>
      </c>
      <c r="G48" s="23">
        <f t="shared" si="49"/>
        <v>30</v>
      </c>
      <c r="H48" s="23">
        <f t="shared" si="50"/>
        <v>45</v>
      </c>
      <c r="I48" s="23">
        <f t="shared" si="51"/>
        <v>0</v>
      </c>
      <c r="J48" s="24">
        <f t="shared" si="52"/>
        <v>50</v>
      </c>
      <c r="K48" s="48">
        <f t="shared" si="53"/>
        <v>40</v>
      </c>
      <c r="L48" s="20">
        <f t="shared" si="54"/>
        <v>5</v>
      </c>
      <c r="M48" s="25"/>
      <c r="N48" s="25"/>
      <c r="O48" s="25"/>
      <c r="P48" s="25"/>
      <c r="Q48" s="26">
        <f t="shared" ref="Q48:Q57" si="62">SUM(M48:P48)/25</f>
        <v>0</v>
      </c>
      <c r="R48" s="27"/>
      <c r="S48" s="27"/>
      <c r="T48" s="27"/>
      <c r="U48" s="27"/>
      <c r="V48" s="26">
        <f t="shared" ref="V48:V57" si="63">SUM(R48:U48)/25</f>
        <v>0</v>
      </c>
      <c r="W48" s="25">
        <v>30</v>
      </c>
      <c r="X48" s="25">
        <v>15</v>
      </c>
      <c r="Y48" s="25"/>
      <c r="Z48" s="25">
        <v>25</v>
      </c>
      <c r="AA48" s="26">
        <f>ROUNDUP(SUM(W48:Z48)/25,0)</f>
        <v>3</v>
      </c>
      <c r="AB48" s="27"/>
      <c r="AC48" s="27">
        <v>30</v>
      </c>
      <c r="AD48" s="27"/>
      <c r="AE48" s="27">
        <v>25</v>
      </c>
      <c r="AF48" s="26">
        <f>INT(SUM(AB48:AE48)/25)</f>
        <v>2</v>
      </c>
      <c r="AG48" s="25"/>
      <c r="AH48" s="25"/>
      <c r="AI48" s="25"/>
      <c r="AJ48" s="25"/>
      <c r="AK48" s="26">
        <f t="shared" si="61"/>
        <v>0</v>
      </c>
      <c r="AL48" s="27"/>
      <c r="AM48" s="27"/>
      <c r="AN48" s="27"/>
      <c r="AO48" s="27"/>
      <c r="AP48" s="26">
        <f t="shared" si="58"/>
        <v>0</v>
      </c>
      <c r="AT48" s="12"/>
    </row>
    <row r="49" spans="1:46" x14ac:dyDescent="0.35">
      <c r="A49" s="45">
        <v>39</v>
      </c>
      <c r="B49" s="73" t="s">
        <v>89</v>
      </c>
      <c r="C49" s="28" t="s">
        <v>70</v>
      </c>
      <c r="D49" s="40" t="s">
        <v>51</v>
      </c>
      <c r="E49" s="21">
        <f t="shared" si="47"/>
        <v>125</v>
      </c>
      <c r="F49" s="22">
        <f t="shared" si="48"/>
        <v>75</v>
      </c>
      <c r="G49" s="23">
        <f t="shared" si="49"/>
        <v>30</v>
      </c>
      <c r="H49" s="23">
        <f t="shared" si="50"/>
        <v>45</v>
      </c>
      <c r="I49" s="23">
        <f t="shared" si="51"/>
        <v>0</v>
      </c>
      <c r="J49" s="24">
        <f t="shared" si="52"/>
        <v>50</v>
      </c>
      <c r="K49" s="48">
        <f t="shared" si="53"/>
        <v>40</v>
      </c>
      <c r="L49" s="20">
        <f t="shared" si="54"/>
        <v>5</v>
      </c>
      <c r="M49" s="25"/>
      <c r="N49" s="25"/>
      <c r="O49" s="25"/>
      <c r="P49" s="25"/>
      <c r="Q49" s="26">
        <f t="shared" si="62"/>
        <v>0</v>
      </c>
      <c r="R49" s="27"/>
      <c r="S49" s="27"/>
      <c r="T49" s="27"/>
      <c r="U49" s="27"/>
      <c r="V49" s="26">
        <f t="shared" si="63"/>
        <v>0</v>
      </c>
      <c r="W49" s="25">
        <v>30</v>
      </c>
      <c r="X49" s="25">
        <v>15</v>
      </c>
      <c r="Y49" s="25"/>
      <c r="Z49" s="25">
        <v>30</v>
      </c>
      <c r="AA49" s="26">
        <f t="shared" ref="AA49:AA57" si="64">SUM(W49:Z49)/25</f>
        <v>3</v>
      </c>
      <c r="AB49" s="27"/>
      <c r="AC49" s="27">
        <v>30</v>
      </c>
      <c r="AD49" s="27"/>
      <c r="AE49" s="27">
        <v>20</v>
      </c>
      <c r="AF49" s="26">
        <f t="shared" ref="AF49:AF57" si="65">SUM(AB49:AE49)/25</f>
        <v>2</v>
      </c>
      <c r="AG49" s="25"/>
      <c r="AH49" s="25"/>
      <c r="AI49" s="25"/>
      <c r="AJ49" s="25"/>
      <c r="AK49" s="26">
        <f t="shared" si="61"/>
        <v>0</v>
      </c>
      <c r="AL49" s="27"/>
      <c r="AM49" s="27"/>
      <c r="AN49" s="27"/>
      <c r="AO49" s="27"/>
      <c r="AP49" s="26">
        <f t="shared" si="58"/>
        <v>0</v>
      </c>
      <c r="AT49" s="12"/>
    </row>
    <row r="50" spans="1:46" x14ac:dyDescent="0.35">
      <c r="A50" s="45">
        <v>40</v>
      </c>
      <c r="B50" s="73" t="s">
        <v>122</v>
      </c>
      <c r="C50" s="28" t="s">
        <v>69</v>
      </c>
      <c r="D50" s="40" t="s">
        <v>51</v>
      </c>
      <c r="E50" s="21">
        <f t="shared" si="47"/>
        <v>100</v>
      </c>
      <c r="F50" s="22">
        <f t="shared" si="48"/>
        <v>60</v>
      </c>
      <c r="G50" s="23">
        <f t="shared" si="49"/>
        <v>30</v>
      </c>
      <c r="H50" s="23">
        <f t="shared" si="50"/>
        <v>30</v>
      </c>
      <c r="I50" s="23">
        <f t="shared" si="51"/>
        <v>0</v>
      </c>
      <c r="J50" s="24">
        <f t="shared" si="52"/>
        <v>40</v>
      </c>
      <c r="K50" s="48">
        <f t="shared" si="53"/>
        <v>40</v>
      </c>
      <c r="L50" s="20">
        <f t="shared" si="54"/>
        <v>4</v>
      </c>
      <c r="M50" s="25"/>
      <c r="N50" s="25"/>
      <c r="O50" s="25"/>
      <c r="P50" s="25"/>
      <c r="Q50" s="26">
        <f t="shared" si="62"/>
        <v>0</v>
      </c>
      <c r="R50" s="27"/>
      <c r="S50" s="27"/>
      <c r="T50" s="27"/>
      <c r="U50" s="27"/>
      <c r="V50" s="26">
        <f t="shared" si="63"/>
        <v>0</v>
      </c>
      <c r="W50" s="25"/>
      <c r="X50" s="25"/>
      <c r="Y50" s="25"/>
      <c r="Z50" s="25"/>
      <c r="AA50" s="26">
        <f t="shared" si="64"/>
        <v>0</v>
      </c>
      <c r="AB50" s="27">
        <v>30</v>
      </c>
      <c r="AC50" s="27">
        <v>30</v>
      </c>
      <c r="AD50" s="27"/>
      <c r="AE50" s="27">
        <v>40</v>
      </c>
      <c r="AF50" s="26">
        <f t="shared" si="65"/>
        <v>4</v>
      </c>
      <c r="AG50" s="25"/>
      <c r="AH50" s="25"/>
      <c r="AI50" s="25"/>
      <c r="AJ50" s="25"/>
      <c r="AK50" s="26">
        <f t="shared" si="61"/>
        <v>0</v>
      </c>
      <c r="AL50" s="27"/>
      <c r="AM50" s="27"/>
      <c r="AN50" s="27"/>
      <c r="AO50" s="27"/>
      <c r="AP50" s="26">
        <f t="shared" si="58"/>
        <v>0</v>
      </c>
      <c r="AT50" s="12"/>
    </row>
    <row r="51" spans="1:46" x14ac:dyDescent="0.35">
      <c r="A51" s="45">
        <v>41</v>
      </c>
      <c r="B51" s="73" t="s">
        <v>91</v>
      </c>
      <c r="C51" s="28" t="s">
        <v>147</v>
      </c>
      <c r="D51" s="40" t="s">
        <v>99</v>
      </c>
      <c r="E51" s="21">
        <f t="shared" si="47"/>
        <v>100</v>
      </c>
      <c r="F51" s="22">
        <f t="shared" si="48"/>
        <v>60</v>
      </c>
      <c r="G51" s="23">
        <f t="shared" si="49"/>
        <v>30</v>
      </c>
      <c r="H51" s="23">
        <f t="shared" si="50"/>
        <v>30</v>
      </c>
      <c r="I51" s="23">
        <f t="shared" si="51"/>
        <v>0</v>
      </c>
      <c r="J51" s="24">
        <f t="shared" si="52"/>
        <v>40</v>
      </c>
      <c r="K51" s="48">
        <f t="shared" si="53"/>
        <v>40</v>
      </c>
      <c r="L51" s="20">
        <f t="shared" si="54"/>
        <v>4</v>
      </c>
      <c r="M51" s="25"/>
      <c r="N51" s="25"/>
      <c r="O51" s="25"/>
      <c r="P51" s="25"/>
      <c r="Q51" s="26">
        <f t="shared" si="62"/>
        <v>0</v>
      </c>
      <c r="R51" s="27"/>
      <c r="S51" s="27"/>
      <c r="T51" s="27"/>
      <c r="U51" s="27"/>
      <c r="V51" s="26">
        <f t="shared" si="63"/>
        <v>0</v>
      </c>
      <c r="W51" s="25"/>
      <c r="X51" s="25"/>
      <c r="Y51" s="25"/>
      <c r="Z51" s="25"/>
      <c r="AA51" s="26">
        <f t="shared" si="64"/>
        <v>0</v>
      </c>
      <c r="AB51" s="27"/>
      <c r="AC51" s="27"/>
      <c r="AD51" s="27"/>
      <c r="AE51" s="27"/>
      <c r="AF51" s="26">
        <f t="shared" si="65"/>
        <v>0</v>
      </c>
      <c r="AG51" s="25">
        <v>30</v>
      </c>
      <c r="AH51" s="25"/>
      <c r="AI51" s="25"/>
      <c r="AJ51" s="25">
        <v>20</v>
      </c>
      <c r="AK51" s="26">
        <f t="shared" si="61"/>
        <v>2</v>
      </c>
      <c r="AL51" s="27"/>
      <c r="AM51" s="27">
        <v>30</v>
      </c>
      <c r="AN51" s="27"/>
      <c r="AO51" s="27">
        <v>20</v>
      </c>
      <c r="AP51" s="26">
        <f t="shared" si="58"/>
        <v>2</v>
      </c>
      <c r="AT51" s="12"/>
    </row>
    <row r="52" spans="1:46" x14ac:dyDescent="0.35">
      <c r="A52" s="45">
        <v>42</v>
      </c>
      <c r="B52" s="73" t="s">
        <v>90</v>
      </c>
      <c r="C52" s="28" t="s">
        <v>146</v>
      </c>
      <c r="D52" s="40" t="s">
        <v>99</v>
      </c>
      <c r="E52" s="21">
        <f t="shared" si="47"/>
        <v>100</v>
      </c>
      <c r="F52" s="22">
        <f t="shared" si="48"/>
        <v>60</v>
      </c>
      <c r="G52" s="23">
        <f t="shared" si="49"/>
        <v>30</v>
      </c>
      <c r="H52" s="23">
        <f t="shared" si="50"/>
        <v>30</v>
      </c>
      <c r="I52" s="23">
        <f t="shared" si="51"/>
        <v>0</v>
      </c>
      <c r="J52" s="24">
        <f t="shared" si="52"/>
        <v>40</v>
      </c>
      <c r="K52" s="48">
        <f t="shared" si="53"/>
        <v>40</v>
      </c>
      <c r="L52" s="20">
        <f t="shared" si="54"/>
        <v>4</v>
      </c>
      <c r="M52" s="25"/>
      <c r="N52" s="25"/>
      <c r="O52" s="25"/>
      <c r="P52" s="25"/>
      <c r="Q52" s="26">
        <f t="shared" si="62"/>
        <v>0</v>
      </c>
      <c r="R52" s="27"/>
      <c r="S52" s="27"/>
      <c r="T52" s="27"/>
      <c r="U52" s="27"/>
      <c r="V52" s="26">
        <f t="shared" si="63"/>
        <v>0</v>
      </c>
      <c r="W52" s="25"/>
      <c r="X52" s="25"/>
      <c r="Y52" s="25"/>
      <c r="Z52" s="25"/>
      <c r="AA52" s="26">
        <f t="shared" si="64"/>
        <v>0</v>
      </c>
      <c r="AB52" s="27"/>
      <c r="AC52" s="27"/>
      <c r="AD52" s="27"/>
      <c r="AE52" s="27"/>
      <c r="AF52" s="26">
        <f t="shared" si="65"/>
        <v>0</v>
      </c>
      <c r="AG52" s="25">
        <v>30</v>
      </c>
      <c r="AH52" s="25"/>
      <c r="AI52" s="25"/>
      <c r="AJ52" s="25">
        <v>20</v>
      </c>
      <c r="AK52" s="26">
        <f t="shared" si="61"/>
        <v>2</v>
      </c>
      <c r="AL52" s="27"/>
      <c r="AM52" s="27">
        <v>30</v>
      </c>
      <c r="AN52" s="27"/>
      <c r="AO52" s="27">
        <v>20</v>
      </c>
      <c r="AP52" s="26">
        <f t="shared" si="58"/>
        <v>2</v>
      </c>
      <c r="AT52" s="12"/>
    </row>
    <row r="53" spans="1:46" x14ac:dyDescent="0.35">
      <c r="A53" s="45">
        <v>44</v>
      </c>
      <c r="B53" s="73" t="s">
        <v>92</v>
      </c>
      <c r="C53" s="28" t="s">
        <v>71</v>
      </c>
      <c r="D53" s="40" t="s">
        <v>99</v>
      </c>
      <c r="E53" s="21">
        <f t="shared" si="47"/>
        <v>100</v>
      </c>
      <c r="F53" s="22">
        <f t="shared" si="48"/>
        <v>60</v>
      </c>
      <c r="G53" s="23">
        <f t="shared" si="49"/>
        <v>30</v>
      </c>
      <c r="H53" s="23">
        <f t="shared" si="50"/>
        <v>30</v>
      </c>
      <c r="I53" s="23">
        <f t="shared" si="51"/>
        <v>0</v>
      </c>
      <c r="J53" s="24">
        <f t="shared" si="52"/>
        <v>40</v>
      </c>
      <c r="K53" s="48">
        <f t="shared" si="53"/>
        <v>40</v>
      </c>
      <c r="L53" s="20">
        <f t="shared" si="54"/>
        <v>4</v>
      </c>
      <c r="M53" s="25"/>
      <c r="N53" s="25"/>
      <c r="O53" s="25"/>
      <c r="P53" s="25"/>
      <c r="Q53" s="26">
        <f t="shared" si="62"/>
        <v>0</v>
      </c>
      <c r="R53" s="27"/>
      <c r="S53" s="27"/>
      <c r="T53" s="27"/>
      <c r="U53" s="27"/>
      <c r="V53" s="26">
        <f t="shared" si="63"/>
        <v>0</v>
      </c>
      <c r="W53" s="25"/>
      <c r="X53" s="25"/>
      <c r="Y53" s="25"/>
      <c r="Z53" s="25"/>
      <c r="AA53" s="26">
        <f t="shared" si="64"/>
        <v>0</v>
      </c>
      <c r="AB53" s="27"/>
      <c r="AC53" s="27"/>
      <c r="AD53" s="27"/>
      <c r="AE53" s="27"/>
      <c r="AF53" s="26">
        <f t="shared" si="65"/>
        <v>0</v>
      </c>
      <c r="AG53" s="25"/>
      <c r="AH53" s="25"/>
      <c r="AI53" s="25"/>
      <c r="AJ53" s="25"/>
      <c r="AK53" s="26">
        <f t="shared" si="61"/>
        <v>0</v>
      </c>
      <c r="AL53" s="27">
        <v>30</v>
      </c>
      <c r="AM53" s="27">
        <v>30</v>
      </c>
      <c r="AN53" s="27"/>
      <c r="AO53" s="27">
        <v>40</v>
      </c>
      <c r="AP53" s="26">
        <f t="shared" si="58"/>
        <v>4</v>
      </c>
      <c r="AT53" s="12"/>
    </row>
    <row r="54" spans="1:46" x14ac:dyDescent="0.35">
      <c r="A54" s="45">
        <v>45</v>
      </c>
      <c r="B54" s="73" t="s">
        <v>94</v>
      </c>
      <c r="C54" s="28" t="s">
        <v>73</v>
      </c>
      <c r="D54" s="40" t="s">
        <v>149</v>
      </c>
      <c r="E54" s="21">
        <f t="shared" si="47"/>
        <v>50</v>
      </c>
      <c r="F54" s="22">
        <f t="shared" si="48"/>
        <v>15</v>
      </c>
      <c r="G54" s="23">
        <f t="shared" si="49"/>
        <v>15</v>
      </c>
      <c r="H54" s="23">
        <f t="shared" si="50"/>
        <v>0</v>
      </c>
      <c r="I54" s="23">
        <f t="shared" si="51"/>
        <v>0</v>
      </c>
      <c r="J54" s="24">
        <f t="shared" si="52"/>
        <v>35</v>
      </c>
      <c r="K54" s="48">
        <f t="shared" si="53"/>
        <v>70</v>
      </c>
      <c r="L54" s="20">
        <f t="shared" si="54"/>
        <v>2</v>
      </c>
      <c r="M54" s="25"/>
      <c r="N54" s="25"/>
      <c r="O54" s="25"/>
      <c r="P54" s="25"/>
      <c r="Q54" s="26">
        <f t="shared" si="62"/>
        <v>0</v>
      </c>
      <c r="R54" s="27"/>
      <c r="S54" s="27"/>
      <c r="T54" s="27"/>
      <c r="U54" s="27"/>
      <c r="V54" s="26">
        <f t="shared" si="63"/>
        <v>0</v>
      </c>
      <c r="W54" s="25">
        <v>15</v>
      </c>
      <c r="X54" s="25"/>
      <c r="Y54" s="25"/>
      <c r="Z54" s="25">
        <v>35</v>
      </c>
      <c r="AA54" s="26">
        <f t="shared" si="64"/>
        <v>2</v>
      </c>
      <c r="AB54" s="27"/>
      <c r="AC54" s="27"/>
      <c r="AD54" s="27"/>
      <c r="AE54" s="27"/>
      <c r="AF54" s="26">
        <f t="shared" si="65"/>
        <v>0</v>
      </c>
      <c r="AG54" s="25"/>
      <c r="AH54" s="25"/>
      <c r="AI54" s="25"/>
      <c r="AJ54" s="25"/>
      <c r="AK54" s="26">
        <f t="shared" si="61"/>
        <v>0</v>
      </c>
      <c r="AL54" s="27"/>
      <c r="AM54" s="27"/>
      <c r="AN54" s="27"/>
      <c r="AO54" s="27"/>
      <c r="AP54" s="26">
        <f t="shared" si="58"/>
        <v>0</v>
      </c>
      <c r="AT54" s="12"/>
    </row>
    <row r="55" spans="1:46" x14ac:dyDescent="0.35">
      <c r="A55" s="45">
        <v>46</v>
      </c>
      <c r="B55" s="73" t="s">
        <v>95</v>
      </c>
      <c r="C55" s="28" t="s">
        <v>74</v>
      </c>
      <c r="D55" s="40" t="s">
        <v>149</v>
      </c>
      <c r="E55" s="21">
        <f t="shared" si="47"/>
        <v>50</v>
      </c>
      <c r="F55" s="22">
        <f t="shared" si="48"/>
        <v>30</v>
      </c>
      <c r="G55" s="23">
        <f t="shared" si="49"/>
        <v>30</v>
      </c>
      <c r="H55" s="23">
        <f t="shared" si="50"/>
        <v>0</v>
      </c>
      <c r="I55" s="23">
        <f t="shared" si="51"/>
        <v>0</v>
      </c>
      <c r="J55" s="24">
        <f t="shared" si="52"/>
        <v>20</v>
      </c>
      <c r="K55" s="48">
        <f t="shared" si="53"/>
        <v>40</v>
      </c>
      <c r="L55" s="20">
        <f t="shared" si="54"/>
        <v>2</v>
      </c>
      <c r="M55" s="25"/>
      <c r="N55" s="25"/>
      <c r="O55" s="25"/>
      <c r="P55" s="25"/>
      <c r="Q55" s="26">
        <f t="shared" si="62"/>
        <v>0</v>
      </c>
      <c r="R55" s="27"/>
      <c r="S55" s="27"/>
      <c r="T55" s="27"/>
      <c r="U55" s="27"/>
      <c r="V55" s="26">
        <f t="shared" si="63"/>
        <v>0</v>
      </c>
      <c r="W55" s="25">
        <v>30</v>
      </c>
      <c r="X55" s="25"/>
      <c r="Y55" s="25"/>
      <c r="Z55" s="25">
        <v>20</v>
      </c>
      <c r="AA55" s="26">
        <f t="shared" si="64"/>
        <v>2</v>
      </c>
      <c r="AB55" s="27"/>
      <c r="AC55" s="27"/>
      <c r="AD55" s="27"/>
      <c r="AE55" s="27"/>
      <c r="AF55" s="26">
        <f t="shared" si="65"/>
        <v>0</v>
      </c>
      <c r="AG55" s="25"/>
      <c r="AH55" s="25"/>
      <c r="AI55" s="25"/>
      <c r="AJ55" s="25"/>
      <c r="AK55" s="26">
        <f t="shared" si="61"/>
        <v>0</v>
      </c>
      <c r="AL55" s="27"/>
      <c r="AM55" s="27"/>
      <c r="AN55" s="27"/>
      <c r="AO55" s="27"/>
      <c r="AP55" s="26">
        <f t="shared" si="58"/>
        <v>0</v>
      </c>
      <c r="AT55" s="12"/>
    </row>
    <row r="56" spans="1:46" x14ac:dyDescent="0.35">
      <c r="A56" s="45">
        <v>47</v>
      </c>
      <c r="B56" s="73" t="s">
        <v>93</v>
      </c>
      <c r="C56" s="28" t="s">
        <v>72</v>
      </c>
      <c r="D56" s="40" t="s">
        <v>148</v>
      </c>
      <c r="E56" s="21">
        <f t="shared" si="47"/>
        <v>100</v>
      </c>
      <c r="F56" s="22">
        <f t="shared" si="48"/>
        <v>60</v>
      </c>
      <c r="G56" s="23">
        <f t="shared" si="49"/>
        <v>30</v>
      </c>
      <c r="H56" s="23">
        <f t="shared" si="50"/>
        <v>30</v>
      </c>
      <c r="I56" s="23">
        <f t="shared" si="51"/>
        <v>0</v>
      </c>
      <c r="J56" s="24">
        <f t="shared" si="52"/>
        <v>40</v>
      </c>
      <c r="K56" s="48">
        <f t="shared" si="53"/>
        <v>40</v>
      </c>
      <c r="L56" s="20">
        <f t="shared" si="54"/>
        <v>4</v>
      </c>
      <c r="M56" s="25"/>
      <c r="N56" s="25"/>
      <c r="O56" s="25"/>
      <c r="P56" s="25"/>
      <c r="Q56" s="26">
        <f t="shared" si="62"/>
        <v>0</v>
      </c>
      <c r="R56" s="27"/>
      <c r="S56" s="27"/>
      <c r="T56" s="27"/>
      <c r="U56" s="27"/>
      <c r="V56" s="26">
        <f t="shared" si="63"/>
        <v>0</v>
      </c>
      <c r="W56" s="25"/>
      <c r="X56" s="25"/>
      <c r="Y56" s="25"/>
      <c r="Z56" s="25"/>
      <c r="AA56" s="26">
        <f t="shared" si="64"/>
        <v>0</v>
      </c>
      <c r="AB56" s="27"/>
      <c r="AC56" s="27"/>
      <c r="AD56" s="27"/>
      <c r="AE56" s="27"/>
      <c r="AF56" s="26">
        <f t="shared" si="65"/>
        <v>0</v>
      </c>
      <c r="AG56" s="25">
        <v>30</v>
      </c>
      <c r="AH56" s="25">
        <v>30</v>
      </c>
      <c r="AI56" s="25"/>
      <c r="AJ56" s="25">
        <v>40</v>
      </c>
      <c r="AK56" s="26">
        <f t="shared" si="61"/>
        <v>4</v>
      </c>
      <c r="AL56" s="27"/>
      <c r="AM56" s="27"/>
      <c r="AN56" s="27"/>
      <c r="AO56" s="27"/>
      <c r="AP56" s="26">
        <f t="shared" si="58"/>
        <v>0</v>
      </c>
      <c r="AT56" s="12"/>
    </row>
    <row r="57" spans="1:46" x14ac:dyDescent="0.35">
      <c r="A57" s="45">
        <v>49</v>
      </c>
      <c r="B57" s="70" t="s">
        <v>86</v>
      </c>
      <c r="C57" s="28" t="s">
        <v>143</v>
      </c>
      <c r="D57" s="40" t="s">
        <v>52</v>
      </c>
      <c r="E57" s="21">
        <f t="shared" si="47"/>
        <v>150</v>
      </c>
      <c r="F57" s="22">
        <f t="shared" si="48"/>
        <v>90</v>
      </c>
      <c r="G57" s="23">
        <f t="shared" si="49"/>
        <v>45</v>
      </c>
      <c r="H57" s="23">
        <f t="shared" si="50"/>
        <v>45</v>
      </c>
      <c r="I57" s="23">
        <f t="shared" si="51"/>
        <v>0</v>
      </c>
      <c r="J57" s="24">
        <f t="shared" si="52"/>
        <v>60</v>
      </c>
      <c r="K57" s="48">
        <f t="shared" si="53"/>
        <v>40</v>
      </c>
      <c r="L57" s="20">
        <f t="shared" si="54"/>
        <v>6</v>
      </c>
      <c r="M57" s="25">
        <v>30</v>
      </c>
      <c r="N57" s="25">
        <v>15</v>
      </c>
      <c r="O57" s="25"/>
      <c r="P57" s="25">
        <v>30</v>
      </c>
      <c r="Q57" s="26">
        <f t="shared" si="62"/>
        <v>3</v>
      </c>
      <c r="R57" s="27">
        <v>15</v>
      </c>
      <c r="S57" s="27">
        <v>30</v>
      </c>
      <c r="T57" s="27"/>
      <c r="U57" s="27">
        <v>30</v>
      </c>
      <c r="V57" s="26">
        <f t="shared" si="63"/>
        <v>3</v>
      </c>
      <c r="W57" s="25"/>
      <c r="X57" s="25"/>
      <c r="Y57" s="25"/>
      <c r="Z57" s="25"/>
      <c r="AA57" s="26">
        <f t="shared" si="64"/>
        <v>0</v>
      </c>
      <c r="AB57" s="27"/>
      <c r="AC57" s="27"/>
      <c r="AD57" s="27"/>
      <c r="AE57" s="27"/>
      <c r="AF57" s="26">
        <f t="shared" si="65"/>
        <v>0</v>
      </c>
      <c r="AG57" s="25"/>
      <c r="AH57" s="25"/>
      <c r="AI57" s="25"/>
      <c r="AJ57" s="25"/>
      <c r="AK57" s="26">
        <f t="shared" si="61"/>
        <v>0</v>
      </c>
      <c r="AL57" s="27"/>
      <c r="AM57" s="27"/>
      <c r="AN57" s="27"/>
      <c r="AO57" s="27"/>
      <c r="AP57" s="26">
        <f t="shared" si="58"/>
        <v>0</v>
      </c>
    </row>
    <row r="58" spans="1:46" ht="36.75" customHeight="1" x14ac:dyDescent="0.35">
      <c r="A58" s="133" t="s">
        <v>102</v>
      </c>
      <c r="B58" s="134"/>
      <c r="C58" s="134"/>
      <c r="D58" s="64"/>
      <c r="E58" s="56">
        <f t="shared" ref="E58:J58" si="66">E9+E31</f>
        <v>3725</v>
      </c>
      <c r="F58" s="56">
        <f t="shared" si="66"/>
        <v>1995</v>
      </c>
      <c r="G58" s="56">
        <f t="shared" si="66"/>
        <v>835</v>
      </c>
      <c r="H58" s="56">
        <f t="shared" si="66"/>
        <v>1160</v>
      </c>
      <c r="I58" s="56">
        <f t="shared" si="66"/>
        <v>0</v>
      </c>
      <c r="J58" s="56">
        <f t="shared" si="66"/>
        <v>1730</v>
      </c>
      <c r="K58" s="81">
        <f>AVERAGE(K10:K57)</f>
        <v>42.907801418439711</v>
      </c>
      <c r="L58" s="57">
        <f t="shared" ref="L58:AP58" si="67">L9+L31</f>
        <v>149</v>
      </c>
      <c r="M58" s="56">
        <f t="shared" si="67"/>
        <v>220</v>
      </c>
      <c r="N58" s="56">
        <f t="shared" si="67"/>
        <v>200</v>
      </c>
      <c r="O58" s="56">
        <f t="shared" si="67"/>
        <v>0</v>
      </c>
      <c r="P58" s="56">
        <f t="shared" si="67"/>
        <v>295</v>
      </c>
      <c r="Q58" s="57">
        <f t="shared" si="67"/>
        <v>28</v>
      </c>
      <c r="R58" s="56">
        <f t="shared" si="67"/>
        <v>135</v>
      </c>
      <c r="S58" s="56">
        <f t="shared" si="67"/>
        <v>218</v>
      </c>
      <c r="T58" s="56">
        <f t="shared" si="67"/>
        <v>0</v>
      </c>
      <c r="U58" s="56">
        <f t="shared" si="67"/>
        <v>242</v>
      </c>
      <c r="V58" s="57">
        <f t="shared" si="67"/>
        <v>24</v>
      </c>
      <c r="W58" s="56">
        <f t="shared" si="67"/>
        <v>165</v>
      </c>
      <c r="X58" s="56">
        <f t="shared" si="67"/>
        <v>217</v>
      </c>
      <c r="Y58" s="56">
        <f t="shared" si="67"/>
        <v>0</v>
      </c>
      <c r="Z58" s="56">
        <f t="shared" si="67"/>
        <v>280</v>
      </c>
      <c r="AA58" s="57">
        <f t="shared" si="67"/>
        <v>27</v>
      </c>
      <c r="AB58" s="56">
        <f t="shared" si="67"/>
        <v>165</v>
      </c>
      <c r="AC58" s="56">
        <f t="shared" si="67"/>
        <v>278</v>
      </c>
      <c r="AD58" s="56">
        <f t="shared" si="67"/>
        <v>0</v>
      </c>
      <c r="AE58" s="56">
        <f t="shared" si="67"/>
        <v>395</v>
      </c>
      <c r="AF58" s="57">
        <f t="shared" si="67"/>
        <v>33</v>
      </c>
      <c r="AG58" s="56">
        <f t="shared" si="67"/>
        <v>105</v>
      </c>
      <c r="AH58" s="56">
        <f t="shared" si="67"/>
        <v>97</v>
      </c>
      <c r="AI58" s="56">
        <f t="shared" si="67"/>
        <v>0</v>
      </c>
      <c r="AJ58" s="56">
        <f t="shared" si="67"/>
        <v>263</v>
      </c>
      <c r="AK58" s="57">
        <f t="shared" si="67"/>
        <v>19</v>
      </c>
      <c r="AL58" s="56">
        <f t="shared" si="67"/>
        <v>45</v>
      </c>
      <c r="AM58" s="56">
        <f t="shared" si="67"/>
        <v>150</v>
      </c>
      <c r="AN58" s="56">
        <f t="shared" si="67"/>
        <v>0</v>
      </c>
      <c r="AO58" s="56">
        <f t="shared" si="67"/>
        <v>255</v>
      </c>
      <c r="AP58" s="57">
        <f t="shared" si="67"/>
        <v>18</v>
      </c>
    </row>
    <row r="59" spans="1:46" ht="25.5" customHeight="1" x14ac:dyDescent="0.35">
      <c r="A59" s="140" t="s">
        <v>23</v>
      </c>
      <c r="B59" s="141"/>
      <c r="C59" s="142"/>
      <c r="D59" s="52"/>
      <c r="E59" s="55">
        <f>SUM(F59+I59+J59)</f>
        <v>775</v>
      </c>
      <c r="F59" s="55">
        <f t="shared" ref="F59" si="68">SUM(G59:H59)</f>
        <v>0</v>
      </c>
      <c r="G59" s="55">
        <f>M59+R59+W59+AB59+AG59+AL59</f>
        <v>0</v>
      </c>
      <c r="H59" s="55">
        <f t="shared" ref="H59" si="69">N59+S59+X59+AC59+AH59+AM59</f>
        <v>0</v>
      </c>
      <c r="I59" s="55">
        <f>O59+T59+Y59+AD59+AI59+AN59</f>
        <v>775</v>
      </c>
      <c r="J59" s="55">
        <f t="shared" ref="J59:J60" si="70">P59+U59+Z59+AE59+AJ59+AO59</f>
        <v>0</v>
      </c>
      <c r="K59" s="55"/>
      <c r="L59" s="60">
        <f t="shared" ref="L59:L60" si="71">SUM(Q59,V59,AA59,AF59,AK59,AP59)</f>
        <v>31</v>
      </c>
      <c r="M59" s="55">
        <f t="shared" ref="M59" si="72">SUM(M60)</f>
        <v>0</v>
      </c>
      <c r="N59" s="55">
        <f t="shared" ref="N59" si="73">SUM(N60)</f>
        <v>0</v>
      </c>
      <c r="O59" s="55">
        <f t="shared" ref="O59" si="74">SUM(O60)</f>
        <v>50</v>
      </c>
      <c r="P59" s="55">
        <f t="shared" ref="P59" si="75">SUM(P60)</f>
        <v>0</v>
      </c>
      <c r="Q59" s="55">
        <f t="shared" ref="Q59" si="76">SUM(Q60)</f>
        <v>2</v>
      </c>
      <c r="R59" s="55">
        <f t="shared" ref="R59" si="77">SUM(R60)</f>
        <v>0</v>
      </c>
      <c r="S59" s="55">
        <f t="shared" ref="S59" si="78">SUM(S60)</f>
        <v>0</v>
      </c>
      <c r="T59" s="55">
        <f t="shared" ref="T59" si="79">SUM(T60)</f>
        <v>100</v>
      </c>
      <c r="U59" s="55">
        <f t="shared" ref="U59" si="80">SUM(U60)</f>
        <v>0</v>
      </c>
      <c r="V59" s="55">
        <f t="shared" ref="V59" si="81">SUM(V60)</f>
        <v>4</v>
      </c>
      <c r="W59" s="55">
        <f t="shared" ref="W59" si="82">SUM(W60)</f>
        <v>0</v>
      </c>
      <c r="X59" s="55">
        <f t="shared" ref="X59" si="83">SUM(X60)</f>
        <v>0</v>
      </c>
      <c r="Y59" s="55">
        <f t="shared" ref="Y59" si="84">SUM(Y60)</f>
        <v>150</v>
      </c>
      <c r="Z59" s="55">
        <f t="shared" ref="Z59" si="85">SUM(Z60)</f>
        <v>0</v>
      </c>
      <c r="AA59" s="55">
        <f t="shared" ref="AA59" si="86">SUM(AA60)</f>
        <v>6</v>
      </c>
      <c r="AB59" s="55">
        <f t="shared" ref="AB59" si="87">SUM(AB60)</f>
        <v>0</v>
      </c>
      <c r="AC59" s="55">
        <f t="shared" ref="AC59" si="88">SUM(AC60)</f>
        <v>0</v>
      </c>
      <c r="AD59" s="55">
        <f t="shared" ref="AD59" si="89">SUM(AD60)</f>
        <v>175</v>
      </c>
      <c r="AE59" s="55">
        <f t="shared" ref="AE59" si="90">SUM(AE60)</f>
        <v>0</v>
      </c>
      <c r="AF59" s="55">
        <f t="shared" ref="AF59" si="91">SUM(AF60)</f>
        <v>7</v>
      </c>
      <c r="AG59" s="55">
        <f t="shared" ref="AG59" si="92">SUM(AG60)</f>
        <v>0</v>
      </c>
      <c r="AH59" s="55">
        <f t="shared" ref="AH59" si="93">SUM(AH60)</f>
        <v>0</v>
      </c>
      <c r="AI59" s="55">
        <f t="shared" ref="AI59" si="94">SUM(AI60)</f>
        <v>150</v>
      </c>
      <c r="AJ59" s="55">
        <f t="shared" ref="AJ59" si="95">SUM(AJ60)</f>
        <v>0</v>
      </c>
      <c r="AK59" s="55">
        <f t="shared" ref="AK59" si="96">SUM(AK60)</f>
        <v>6</v>
      </c>
      <c r="AL59" s="55">
        <f t="shared" ref="AL59" si="97">SUM(AL60)</f>
        <v>0</v>
      </c>
      <c r="AM59" s="55">
        <f t="shared" ref="AM59" si="98">SUM(AM60)</f>
        <v>0</v>
      </c>
      <c r="AN59" s="55">
        <f t="shared" ref="AN59" si="99">SUM(AN60)</f>
        <v>150</v>
      </c>
      <c r="AO59" s="55">
        <f t="shared" ref="AO59" si="100">SUM(AO60)</f>
        <v>0</v>
      </c>
      <c r="AP59" s="55">
        <f t="shared" ref="AP59" si="101">SUM(AP60)</f>
        <v>6</v>
      </c>
    </row>
    <row r="60" spans="1:46" ht="30.75" customHeight="1" x14ac:dyDescent="0.35">
      <c r="A60" s="31"/>
      <c r="B60" s="32"/>
      <c r="C60" s="34" t="s">
        <v>67</v>
      </c>
      <c r="D60" s="40" t="s">
        <v>100</v>
      </c>
      <c r="E60" s="21">
        <f>SUM(F60+J60)</f>
        <v>0</v>
      </c>
      <c r="F60" s="22">
        <f t="shared" ref="F60:F62" si="102">SUM(G60:H60)</f>
        <v>0</v>
      </c>
      <c r="G60" s="23">
        <f>M60+R60+W60+AB60+AG60+AL60</f>
        <v>0</v>
      </c>
      <c r="H60" s="23">
        <f>N60+S60+X60+AC60+AH60+AM60</f>
        <v>0</v>
      </c>
      <c r="I60" s="23">
        <f>O60+T60+Y60+AD60+AI60+AN60</f>
        <v>775</v>
      </c>
      <c r="J60" s="23">
        <f t="shared" si="70"/>
        <v>0</v>
      </c>
      <c r="K60" s="23"/>
      <c r="L60" s="30">
        <f t="shared" si="71"/>
        <v>31</v>
      </c>
      <c r="M60" s="35"/>
      <c r="N60" s="35"/>
      <c r="O60" s="35">
        <v>50</v>
      </c>
      <c r="P60" s="35"/>
      <c r="Q60" s="26">
        <f>SUM(M60:P60)/25</f>
        <v>2</v>
      </c>
      <c r="R60" s="36"/>
      <c r="S60" s="36"/>
      <c r="T60" s="36">
        <v>100</v>
      </c>
      <c r="U60" s="36"/>
      <c r="V60" s="26">
        <f t="shared" ref="V60" si="103">SUM(R60:U60)/25</f>
        <v>4</v>
      </c>
      <c r="W60" s="35"/>
      <c r="X60" s="35"/>
      <c r="Y60" s="35">
        <v>150</v>
      </c>
      <c r="Z60" s="35"/>
      <c r="AA60" s="26">
        <f t="shared" ref="AA60" si="104">SUM(W60:Z60)/25</f>
        <v>6</v>
      </c>
      <c r="AB60" s="36"/>
      <c r="AC60" s="36"/>
      <c r="AD60" s="36">
        <v>175</v>
      </c>
      <c r="AE60" s="36"/>
      <c r="AF60" s="26">
        <f t="shared" ref="AF60" si="105">SUM(AB60:AE60)/25</f>
        <v>7</v>
      </c>
      <c r="AG60" s="35"/>
      <c r="AH60" s="35"/>
      <c r="AI60" s="35">
        <v>150</v>
      </c>
      <c r="AJ60" s="35"/>
      <c r="AK60" s="26">
        <f t="shared" ref="AK60" si="106">SUM(AG60:AJ60)/25</f>
        <v>6</v>
      </c>
      <c r="AL60" s="36"/>
      <c r="AM60" s="36"/>
      <c r="AN60" s="36">
        <v>150</v>
      </c>
      <c r="AO60" s="36"/>
      <c r="AP60" s="26">
        <f t="shared" ref="AP60" si="107">SUM(AL60:AO60)/25</f>
        <v>6</v>
      </c>
    </row>
    <row r="61" spans="1:46" ht="42" customHeight="1" x14ac:dyDescent="0.35">
      <c r="A61" s="65"/>
      <c r="B61" s="66"/>
      <c r="C61" s="66"/>
      <c r="D61" s="66"/>
      <c r="E61" s="135" t="s">
        <v>105</v>
      </c>
      <c r="F61" s="136"/>
      <c r="G61" s="136"/>
      <c r="H61" s="136"/>
      <c r="I61" s="136"/>
      <c r="J61" s="136"/>
      <c r="K61" s="136"/>
      <c r="L61" s="137"/>
      <c r="M61" s="122">
        <f>M58+N58+O59</f>
        <v>470</v>
      </c>
      <c r="N61" s="123"/>
      <c r="O61" s="124"/>
      <c r="P61" s="35">
        <f>P58</f>
        <v>295</v>
      </c>
      <c r="Q61" s="33">
        <f>Q58+Q59</f>
        <v>30</v>
      </c>
      <c r="R61" s="116">
        <f>R58+S58+T59</f>
        <v>453</v>
      </c>
      <c r="S61" s="117"/>
      <c r="T61" s="118"/>
      <c r="U61" s="36">
        <f>U58</f>
        <v>242</v>
      </c>
      <c r="V61" s="33">
        <f>V58+V59</f>
        <v>28</v>
      </c>
      <c r="W61" s="122">
        <f>W58+X58+Y59</f>
        <v>532</v>
      </c>
      <c r="X61" s="123"/>
      <c r="Y61" s="124"/>
      <c r="Z61" s="35">
        <f>Z58</f>
        <v>280</v>
      </c>
      <c r="AA61" s="33">
        <f>AA58+AA59</f>
        <v>33</v>
      </c>
      <c r="AB61" s="116">
        <f>AB58+AC58+AD59</f>
        <v>618</v>
      </c>
      <c r="AC61" s="117"/>
      <c r="AD61" s="118"/>
      <c r="AE61" s="36">
        <f>AE58</f>
        <v>395</v>
      </c>
      <c r="AF61" s="38">
        <f>AF58+AF59</f>
        <v>40</v>
      </c>
      <c r="AG61" s="122">
        <f>AG58+AH58+AI59</f>
        <v>352</v>
      </c>
      <c r="AH61" s="123"/>
      <c r="AI61" s="124"/>
      <c r="AJ61" s="35">
        <f>AJ58</f>
        <v>263</v>
      </c>
      <c r="AK61" s="33">
        <f>AK58+AK59</f>
        <v>25</v>
      </c>
      <c r="AL61" s="116">
        <f>AL58+AM58+AN59</f>
        <v>345</v>
      </c>
      <c r="AM61" s="117"/>
      <c r="AN61" s="118"/>
      <c r="AO61" s="36">
        <f>AO58</f>
        <v>255</v>
      </c>
      <c r="AP61" s="37">
        <f>AP58+AP59</f>
        <v>24</v>
      </c>
    </row>
    <row r="62" spans="1:46" ht="32.25" customHeight="1" x14ac:dyDescent="0.35">
      <c r="A62" s="31"/>
      <c r="B62" s="32"/>
      <c r="C62" s="34" t="s">
        <v>68</v>
      </c>
      <c r="D62" s="54"/>
      <c r="E62" s="21">
        <f>SUM(F62+J62)</f>
        <v>60</v>
      </c>
      <c r="F62" s="22">
        <f t="shared" si="102"/>
        <v>60</v>
      </c>
      <c r="G62" s="23">
        <f>M62+R62+W62+AB62+AG62+AL62</f>
        <v>0</v>
      </c>
      <c r="H62" s="23">
        <f>N62+S62+X62+AC62+AH62+AM62</f>
        <v>60</v>
      </c>
      <c r="I62" s="23"/>
      <c r="J62" s="24">
        <f>P62+U62+Z62+AE62+AJ62+AO62</f>
        <v>0</v>
      </c>
      <c r="K62" s="48"/>
      <c r="L62" s="20">
        <f>SUM(Q62,V62,AA62,AF62,AK62,AP62)</f>
        <v>0</v>
      </c>
      <c r="M62" s="35"/>
      <c r="N62" s="35">
        <v>15</v>
      </c>
      <c r="O62" s="35"/>
      <c r="P62" s="35"/>
      <c r="Q62" s="33"/>
      <c r="R62" s="36"/>
      <c r="S62" s="36">
        <v>15</v>
      </c>
      <c r="T62" s="36"/>
      <c r="U62" s="36"/>
      <c r="V62" s="33"/>
      <c r="W62" s="35"/>
      <c r="X62" s="35">
        <v>15</v>
      </c>
      <c r="Y62" s="35"/>
      <c r="Z62" s="35"/>
      <c r="AA62" s="33"/>
      <c r="AB62" s="36"/>
      <c r="AC62" s="36">
        <v>15</v>
      </c>
      <c r="AD62" s="36"/>
      <c r="AE62" s="36"/>
      <c r="AF62" s="38"/>
      <c r="AG62" s="35"/>
      <c r="AH62" s="35"/>
      <c r="AI62" s="35"/>
      <c r="AJ62" s="35"/>
      <c r="AK62" s="33"/>
      <c r="AL62" s="36"/>
      <c r="AM62" s="36"/>
      <c r="AN62" s="36"/>
      <c r="AO62" s="36"/>
      <c r="AP62" s="37"/>
    </row>
    <row r="63" spans="1:46" s="58" customFormat="1" ht="55.5" customHeight="1" x14ac:dyDescent="0.35">
      <c r="A63" s="138" t="s">
        <v>104</v>
      </c>
      <c r="B63" s="139"/>
      <c r="C63" s="139"/>
      <c r="D63" s="67"/>
      <c r="E63" s="21">
        <f t="shared" ref="E63:J63" si="108">E58+E59+E62</f>
        <v>4560</v>
      </c>
      <c r="F63" s="21">
        <f t="shared" si="108"/>
        <v>2055</v>
      </c>
      <c r="G63" s="21">
        <f t="shared" si="108"/>
        <v>835</v>
      </c>
      <c r="H63" s="21">
        <f t="shared" si="108"/>
        <v>1220</v>
      </c>
      <c r="I63" s="21">
        <f t="shared" si="108"/>
        <v>775</v>
      </c>
      <c r="J63" s="21">
        <f t="shared" si="108"/>
        <v>1730</v>
      </c>
      <c r="K63" s="72"/>
      <c r="L63" s="59">
        <f t="shared" ref="L63:AP63" si="109">L58+L59+L62</f>
        <v>180</v>
      </c>
      <c r="M63" s="21">
        <f>M58+M59+M62</f>
        <v>220</v>
      </c>
      <c r="N63" s="21">
        <f>N58+N59+N62</f>
        <v>215</v>
      </c>
      <c r="O63" s="21">
        <f t="shared" si="109"/>
        <v>50</v>
      </c>
      <c r="P63" s="21">
        <f t="shared" si="109"/>
        <v>295</v>
      </c>
      <c r="Q63" s="21">
        <f t="shared" si="109"/>
        <v>30</v>
      </c>
      <c r="R63" s="21">
        <f t="shared" si="109"/>
        <v>135</v>
      </c>
      <c r="S63" s="21">
        <f t="shared" si="109"/>
        <v>233</v>
      </c>
      <c r="T63" s="21">
        <f t="shared" si="109"/>
        <v>100</v>
      </c>
      <c r="U63" s="21">
        <f t="shared" si="109"/>
        <v>242</v>
      </c>
      <c r="V63" s="21">
        <f t="shared" si="109"/>
        <v>28</v>
      </c>
      <c r="W63" s="21">
        <f t="shared" si="109"/>
        <v>165</v>
      </c>
      <c r="X63" s="21">
        <f t="shared" si="109"/>
        <v>232</v>
      </c>
      <c r="Y63" s="21">
        <f t="shared" si="109"/>
        <v>150</v>
      </c>
      <c r="Z63" s="21">
        <f t="shared" si="109"/>
        <v>280</v>
      </c>
      <c r="AA63" s="21">
        <f t="shared" si="109"/>
        <v>33</v>
      </c>
      <c r="AB63" s="21">
        <f t="shared" si="109"/>
        <v>165</v>
      </c>
      <c r="AC63" s="21">
        <f t="shared" si="109"/>
        <v>293</v>
      </c>
      <c r="AD63" s="21">
        <f t="shared" si="109"/>
        <v>175</v>
      </c>
      <c r="AE63" s="21">
        <f t="shared" si="109"/>
        <v>395</v>
      </c>
      <c r="AF63" s="21">
        <f t="shared" si="109"/>
        <v>40</v>
      </c>
      <c r="AG63" s="21">
        <f t="shared" si="109"/>
        <v>105</v>
      </c>
      <c r="AH63" s="21">
        <f t="shared" si="109"/>
        <v>97</v>
      </c>
      <c r="AI63" s="21">
        <f t="shared" si="109"/>
        <v>150</v>
      </c>
      <c r="AJ63" s="21">
        <f t="shared" si="109"/>
        <v>263</v>
      </c>
      <c r="AK63" s="21">
        <f t="shared" si="109"/>
        <v>25</v>
      </c>
      <c r="AL63" s="21">
        <f t="shared" si="109"/>
        <v>45</v>
      </c>
      <c r="AM63" s="21">
        <f t="shared" si="109"/>
        <v>150</v>
      </c>
      <c r="AN63" s="21">
        <f t="shared" si="109"/>
        <v>150</v>
      </c>
      <c r="AO63" s="21">
        <f t="shared" si="109"/>
        <v>255</v>
      </c>
      <c r="AP63" s="21">
        <f t="shared" si="109"/>
        <v>24</v>
      </c>
    </row>
    <row r="64" spans="1:46" s="61" customFormat="1" ht="23.25" customHeight="1" x14ac:dyDescent="0.35">
      <c r="A64" s="100" t="s">
        <v>106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95" t="str">
        <f>"E-"&amp;COUNTIFS(D10:D57,"*E-1*")&amp;"/ Z-"&amp;COUNTIFS(D10:D57,"*Z-1*")</f>
        <v>E-3/ Z-6</v>
      </c>
      <c r="N64" s="95"/>
      <c r="O64" s="95"/>
      <c r="P64" s="95"/>
      <c r="Q64" s="95"/>
      <c r="R64" s="95" t="str">
        <f>"E-"&amp;COUNTIFS(D10:D57,"*E-2*")&amp;"/ Z-"&amp;COUNTIFS(D10:D57,"*Z-2*")</f>
        <v>E-4/ Z-7</v>
      </c>
      <c r="S64" s="95"/>
      <c r="T64" s="95"/>
      <c r="U64" s="95"/>
      <c r="V64" s="95"/>
      <c r="W64" s="95" t="str">
        <f>"E-"&amp;COUNTIFS(D10:D57,"*E-3*")&amp;"/ Z-"&amp;COUNTIFS(D10:D57,"*Z-3*")</f>
        <v>E-1/ Z-10</v>
      </c>
      <c r="X64" s="95"/>
      <c r="Y64" s="95"/>
      <c r="Z64" s="95"/>
      <c r="AA64" s="95"/>
      <c r="AB64" s="95" t="str">
        <f>"E-"&amp;COUNTIFS(D10:D57,"*E-4*")&amp;"/ Z-"&amp;COUNTIFS(D10:D57,"*Z-4*")</f>
        <v>E-5/ Z-7</v>
      </c>
      <c r="AC64" s="95"/>
      <c r="AD64" s="95"/>
      <c r="AE64" s="95"/>
      <c r="AF64" s="95"/>
      <c r="AG64" s="95" t="str">
        <f>"E-"&amp;COUNTIFS(D10:D57,"*E-5*")&amp;"/ Z-"&amp;COUNTIFS(D10:D57,"*Z-5*")</f>
        <v>E-1/ Z-5</v>
      </c>
      <c r="AH64" s="95"/>
      <c r="AI64" s="95"/>
      <c r="AJ64" s="95"/>
      <c r="AK64" s="95"/>
      <c r="AL64" s="95" t="str">
        <f>"E-"&amp;COUNTIFS(D10:D57,"*E-6*")&amp;"/ Z-"&amp;COUNTIFS(D10:D57,"*Z-6*")</f>
        <v>E-4/ Z-3</v>
      </c>
      <c r="AM64" s="95"/>
      <c r="AN64" s="95"/>
      <c r="AO64" s="95"/>
      <c r="AP64" s="95"/>
    </row>
    <row r="65" spans="1:42" ht="25" x14ac:dyDescent="0.35">
      <c r="A65" s="97" t="s">
        <v>24</v>
      </c>
      <c r="B65" s="97"/>
      <c r="C65" s="97"/>
      <c r="D65" s="97"/>
      <c r="E65" s="98">
        <f>SUM(E58,I59,E62)</f>
        <v>4560</v>
      </c>
      <c r="F65" s="98"/>
      <c r="G65" s="98"/>
      <c r="H65" s="98"/>
      <c r="I65" s="98"/>
      <c r="J65" s="98"/>
      <c r="K65" s="49"/>
      <c r="L65" s="80">
        <f>SUM(L58,L60)</f>
        <v>180</v>
      </c>
      <c r="M65" s="99" t="s">
        <v>0</v>
      </c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</row>
    <row r="66" spans="1:42" ht="18" x14ac:dyDescent="0.35">
      <c r="A66" s="96"/>
      <c r="B66" s="96"/>
      <c r="C66" s="96"/>
      <c r="D66" s="2"/>
      <c r="E66" s="3"/>
      <c r="F66" s="3"/>
      <c r="G66" s="3"/>
      <c r="H66" s="3"/>
      <c r="I66" s="3"/>
      <c r="J66" s="3"/>
      <c r="K66" s="50"/>
      <c r="L66" s="3"/>
      <c r="M66" s="1"/>
      <c r="N66" s="1"/>
      <c r="O66" s="1"/>
      <c r="P66" s="1"/>
      <c r="Q66" s="1"/>
      <c r="R66" s="1"/>
      <c r="S66" s="1"/>
      <c r="T66" s="1"/>
      <c r="U66" s="1"/>
      <c r="V66" s="4"/>
      <c r="W66" s="1"/>
      <c r="X66" s="1"/>
      <c r="Y66" s="1"/>
      <c r="Z66" s="1"/>
      <c r="AA66" s="1"/>
      <c r="AB66" s="1"/>
      <c r="AC66" s="1"/>
      <c r="AD66" s="1"/>
      <c r="AE66" s="1"/>
      <c r="AF66" s="4"/>
      <c r="AG66" s="1"/>
      <c r="AH66" s="1"/>
      <c r="AI66" s="1"/>
      <c r="AJ66" s="1"/>
      <c r="AK66" s="1"/>
      <c r="AL66" s="1"/>
      <c r="AM66" s="1"/>
      <c r="AN66" s="1"/>
      <c r="AO66" s="1"/>
      <c r="AP66" s="4"/>
    </row>
    <row r="67" spans="1:42" x14ac:dyDescent="0.35">
      <c r="W67" s="5"/>
      <c r="AG67" s="5"/>
    </row>
    <row r="68" spans="1:42" x14ac:dyDescent="0.35">
      <c r="D68" s="6"/>
    </row>
    <row r="69" spans="1:42" x14ac:dyDescent="0.35">
      <c r="C69" s="9"/>
      <c r="D69" s="6"/>
    </row>
    <row r="70" spans="1:42" x14ac:dyDescent="0.35">
      <c r="D70" s="6"/>
    </row>
    <row r="71" spans="1:42" x14ac:dyDescent="0.35">
      <c r="C71" s="9"/>
      <c r="D71" s="6"/>
    </row>
    <row r="72" spans="1:42" x14ac:dyDescent="0.35">
      <c r="D72" s="6"/>
    </row>
    <row r="73" spans="1:42" x14ac:dyDescent="0.35">
      <c r="D73" s="6"/>
    </row>
    <row r="74" spans="1:42" x14ac:dyDescent="0.35">
      <c r="D74" s="6"/>
    </row>
    <row r="75" spans="1:42" x14ac:dyDescent="0.35">
      <c r="D75" s="6"/>
    </row>
    <row r="76" spans="1:42" x14ac:dyDescent="0.35">
      <c r="D76" s="6"/>
    </row>
  </sheetData>
  <sortState xmlns:xlrd2="http://schemas.microsoft.com/office/spreadsheetml/2017/richdata2" ref="B32:AP57">
    <sortCondition ref="C32:C57"/>
  </sortState>
  <mergeCells count="56">
    <mergeCell ref="A9:C9"/>
    <mergeCell ref="A31:C31"/>
    <mergeCell ref="A58:C58"/>
    <mergeCell ref="E61:L61"/>
    <mergeCell ref="A63:C63"/>
    <mergeCell ref="A59:C59"/>
    <mergeCell ref="C1:Q1"/>
    <mergeCell ref="V1:AK1"/>
    <mergeCell ref="C2:Q2"/>
    <mergeCell ref="V2:AK2"/>
    <mergeCell ref="C3:Q3"/>
    <mergeCell ref="V3:AK3"/>
    <mergeCell ref="C4:C6"/>
    <mergeCell ref="AL61:AN61"/>
    <mergeCell ref="M64:Q64"/>
    <mergeCell ref="R64:V64"/>
    <mergeCell ref="W64:AA64"/>
    <mergeCell ref="F7:F8"/>
    <mergeCell ref="G7:J7"/>
    <mergeCell ref="L7:L8"/>
    <mergeCell ref="M7:Q7"/>
    <mergeCell ref="W7:AA7"/>
    <mergeCell ref="AB64:AF64"/>
    <mergeCell ref="M61:O61"/>
    <mergeCell ref="R61:T61"/>
    <mergeCell ref="W61:Y61"/>
    <mergeCell ref="AB61:AD61"/>
    <mergeCell ref="AG61:AI61"/>
    <mergeCell ref="M6:Q6"/>
    <mergeCell ref="M4:V4"/>
    <mergeCell ref="E4:K6"/>
    <mergeCell ref="L4:L6"/>
    <mergeCell ref="D4:D6"/>
    <mergeCell ref="B4:B8"/>
    <mergeCell ref="A4:A8"/>
    <mergeCell ref="W4:AF4"/>
    <mergeCell ref="AG4:AP4"/>
    <mergeCell ref="R6:V6"/>
    <mergeCell ref="W6:AA6"/>
    <mergeCell ref="AB6:AF6"/>
    <mergeCell ref="AG6:AK6"/>
    <mergeCell ref="AL6:AP6"/>
    <mergeCell ref="AB7:AF7"/>
    <mergeCell ref="AG7:AK7"/>
    <mergeCell ref="AL7:AP7"/>
    <mergeCell ref="R7:V7"/>
    <mergeCell ref="C7:C8"/>
    <mergeCell ref="D7:D8"/>
    <mergeCell ref="E7:E8"/>
    <mergeCell ref="AG64:AK64"/>
    <mergeCell ref="AL64:AP64"/>
    <mergeCell ref="A66:C66"/>
    <mergeCell ref="A65:D65"/>
    <mergeCell ref="E65:J65"/>
    <mergeCell ref="M65:AP65"/>
    <mergeCell ref="A64:L64"/>
  </mergeCells>
  <printOptions horizontalCentered="1"/>
  <pageMargins left="0.31496062992125984" right="0.31496062992125984" top="0.35433070866141736" bottom="0.35433070866141736" header="0.31496062992125984" footer="0.31496062992125984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BLOK CAŁOŚĆ</vt:lpstr>
      <vt:lpstr>'BLOK CAŁOŚĆ'!Obszar_wydruku</vt:lpstr>
      <vt:lpstr>'BLOK CAŁOŚĆ'!Tytuły_wydruku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Targosiński</dc:creator>
  <cp:lastModifiedBy>Anna Dąbrowska-Zimakowska</cp:lastModifiedBy>
  <cp:lastPrinted>2023-03-22T09:26:52Z</cp:lastPrinted>
  <dcterms:created xsi:type="dcterms:W3CDTF">2017-01-13T18:43:39Z</dcterms:created>
  <dcterms:modified xsi:type="dcterms:W3CDTF">2025-06-30T08:37:01Z</dcterms:modified>
</cp:coreProperties>
</file>