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wfedupl-my.sharepoint.com/personal/joanna_kalecinska_awf_edu_pl/Documents/3TiR_zmiany programowe/II stopień/finalne dokumenty/na Senat_TiR II stopień/"/>
    </mc:Choice>
  </mc:AlternateContent>
  <xr:revisionPtr revIDLastSave="9" documentId="8_{5A1DBBEF-40C2-424B-B792-C2C0718DCB7E}" xr6:coauthVersionLast="47" xr6:coauthVersionMax="47" xr10:uidLastSave="{EE8136DC-1E2F-431C-913B-297DF0FE9A71}"/>
  <bookViews>
    <workbookView xWindow="-110" yWindow="-110" windowWidth="19420" windowHeight="11500" xr2:uid="{00000000-000D-0000-FFFF-FFFF00000000}"/>
  </bookViews>
  <sheets>
    <sheet name="Plan od 26_27" sheetId="4" r:id="rId1"/>
    <sheet name="Wskaźniki REK" sheetId="6" r:id="rId2"/>
    <sheet name="Wskaźniki ZARZ" sheetId="7" r:id="rId3"/>
    <sheet name="Zajęcia do wyboru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6" i="4" l="1"/>
  <c r="U47" i="4"/>
  <c r="U27" i="4"/>
  <c r="U28" i="4"/>
  <c r="U29" i="4"/>
  <c r="U30" i="4"/>
  <c r="U31" i="4"/>
  <c r="U19" i="4"/>
  <c r="B13" i="7"/>
  <c r="B12" i="7"/>
  <c r="B13" i="6"/>
  <c r="B12" i="6"/>
  <c r="I58" i="4"/>
  <c r="H58" i="4"/>
  <c r="V61" i="4"/>
  <c r="V60" i="4"/>
  <c r="V59" i="4"/>
  <c r="V58" i="4"/>
  <c r="K59" i="4"/>
  <c r="L59" i="4"/>
  <c r="M59" i="4"/>
  <c r="N59" i="4"/>
  <c r="O59" i="4"/>
  <c r="P59" i="4"/>
  <c r="Q59" i="4"/>
  <c r="R59" i="4"/>
  <c r="S59" i="4"/>
  <c r="K58" i="4"/>
  <c r="L58" i="4"/>
  <c r="M58" i="4"/>
  <c r="N58" i="4"/>
  <c r="O58" i="4"/>
  <c r="P58" i="4"/>
  <c r="Q58" i="4"/>
  <c r="R58" i="4"/>
  <c r="S58" i="4"/>
  <c r="J59" i="4"/>
  <c r="J58" i="4"/>
  <c r="K61" i="4"/>
  <c r="L61" i="4"/>
  <c r="M61" i="4"/>
  <c r="N61" i="4"/>
  <c r="O61" i="4"/>
  <c r="P61" i="4"/>
  <c r="Q61" i="4"/>
  <c r="R61" i="4"/>
  <c r="S61" i="4"/>
  <c r="K60" i="4"/>
  <c r="L60" i="4"/>
  <c r="M60" i="4"/>
  <c r="N60" i="4"/>
  <c r="O60" i="4"/>
  <c r="P60" i="4"/>
  <c r="Q60" i="4"/>
  <c r="R60" i="4"/>
  <c r="S60" i="4"/>
  <c r="I61" i="4"/>
  <c r="J61" i="4"/>
  <c r="I60" i="4"/>
  <c r="J60" i="4"/>
  <c r="I59" i="4"/>
  <c r="H61" i="4"/>
  <c r="H60" i="4"/>
  <c r="H59" i="4"/>
  <c r="G52" i="4"/>
  <c r="Y52" i="4" s="1"/>
  <c r="G53" i="4"/>
  <c r="G54" i="4"/>
  <c r="Y54" i="4" s="1"/>
  <c r="G55" i="4"/>
  <c r="Y55" i="4" s="1"/>
  <c r="E52" i="4"/>
  <c r="U52" i="4" s="1"/>
  <c r="E53" i="4"/>
  <c r="E54" i="4"/>
  <c r="E55" i="4"/>
  <c r="D52" i="4"/>
  <c r="D53" i="4"/>
  <c r="D54" i="4"/>
  <c r="F54" i="4" s="1"/>
  <c r="W54" i="4" s="1"/>
  <c r="D55" i="4"/>
  <c r="F55" i="4" s="1"/>
  <c r="W55" i="4" s="1"/>
  <c r="G37" i="4"/>
  <c r="G38" i="4"/>
  <c r="G39" i="4"/>
  <c r="G40" i="4"/>
  <c r="G41" i="4"/>
  <c r="G42" i="4"/>
  <c r="G43" i="4"/>
  <c r="G44" i="4"/>
  <c r="G45" i="4"/>
  <c r="G46" i="4"/>
  <c r="G47" i="4"/>
  <c r="E37" i="4"/>
  <c r="F37" i="4" s="1"/>
  <c r="W37" i="4" s="1"/>
  <c r="E38" i="4"/>
  <c r="U38" i="4" s="1"/>
  <c r="E39" i="4"/>
  <c r="U39" i="4" s="1"/>
  <c r="E40" i="4"/>
  <c r="U40" i="4" s="1"/>
  <c r="E41" i="4"/>
  <c r="U41" i="4" s="1"/>
  <c r="E42" i="4"/>
  <c r="U42" i="4" s="1"/>
  <c r="E43" i="4"/>
  <c r="F43" i="4" s="1"/>
  <c r="W43" i="4" s="1"/>
  <c r="E44" i="4"/>
  <c r="U44" i="4" s="1"/>
  <c r="E45" i="4"/>
  <c r="U45" i="4" s="1"/>
  <c r="E46" i="4"/>
  <c r="E47" i="4"/>
  <c r="D37" i="4"/>
  <c r="D38" i="4"/>
  <c r="D39" i="4"/>
  <c r="D40" i="4"/>
  <c r="D41" i="4"/>
  <c r="D42" i="4"/>
  <c r="D43" i="4"/>
  <c r="D44" i="4"/>
  <c r="D45" i="4"/>
  <c r="D46" i="4"/>
  <c r="F46" i="4" s="1"/>
  <c r="W46" i="4" s="1"/>
  <c r="D47" i="4"/>
  <c r="F47" i="4" s="1"/>
  <c r="W47" i="4" s="1"/>
  <c r="G24" i="4"/>
  <c r="G25" i="4"/>
  <c r="G26" i="4"/>
  <c r="G27" i="4"/>
  <c r="G28" i="4"/>
  <c r="G29" i="4"/>
  <c r="G30" i="4"/>
  <c r="G31" i="4"/>
  <c r="G32" i="4"/>
  <c r="G33" i="4"/>
  <c r="G34" i="4"/>
  <c r="F33" i="4"/>
  <c r="W33" i="4" s="1"/>
  <c r="E24" i="4"/>
  <c r="U24" i="4" s="1"/>
  <c r="E25" i="4"/>
  <c r="U25" i="4" s="1"/>
  <c r="E26" i="4"/>
  <c r="U26" i="4" s="1"/>
  <c r="E27" i="4"/>
  <c r="E28" i="4"/>
  <c r="E29" i="4"/>
  <c r="E30" i="4"/>
  <c r="E31" i="4"/>
  <c r="E32" i="4"/>
  <c r="U32" i="4" s="1"/>
  <c r="E33" i="4"/>
  <c r="U33" i="4" s="1"/>
  <c r="E34" i="4"/>
  <c r="F34" i="4" s="1"/>
  <c r="W34" i="4" s="1"/>
  <c r="D24" i="4"/>
  <c r="D25" i="4"/>
  <c r="D26" i="4"/>
  <c r="F26" i="4" s="1"/>
  <c r="W26" i="4" s="1"/>
  <c r="D27" i="4"/>
  <c r="F27" i="4" s="1"/>
  <c r="W27" i="4" s="1"/>
  <c r="D28" i="4"/>
  <c r="D29" i="4"/>
  <c r="F29" i="4" s="1"/>
  <c r="W29" i="4" s="1"/>
  <c r="D30" i="4"/>
  <c r="D31" i="4"/>
  <c r="D32" i="4"/>
  <c r="D33" i="4"/>
  <c r="D34" i="4"/>
  <c r="G9" i="4"/>
  <c r="G10" i="4"/>
  <c r="G11" i="4"/>
  <c r="G12" i="4"/>
  <c r="G13" i="4"/>
  <c r="G14" i="4"/>
  <c r="G15" i="4"/>
  <c r="G16" i="4"/>
  <c r="G17" i="4"/>
  <c r="G18" i="4"/>
  <c r="G19" i="4"/>
  <c r="E9" i="4"/>
  <c r="U9" i="4" s="1"/>
  <c r="E10" i="4"/>
  <c r="U10" i="4" s="1"/>
  <c r="E11" i="4"/>
  <c r="U11" i="4" s="1"/>
  <c r="E12" i="4"/>
  <c r="U12" i="4" s="1"/>
  <c r="E13" i="4"/>
  <c r="U13" i="4" s="1"/>
  <c r="E14" i="4"/>
  <c r="U14" i="4" s="1"/>
  <c r="E15" i="4"/>
  <c r="U15" i="4" s="1"/>
  <c r="E16" i="4"/>
  <c r="U16" i="4" s="1"/>
  <c r="E17" i="4"/>
  <c r="U17" i="4" s="1"/>
  <c r="E18" i="4"/>
  <c r="U18" i="4" s="1"/>
  <c r="E19" i="4"/>
  <c r="D9" i="4"/>
  <c r="D10" i="4"/>
  <c r="F10" i="4" s="1"/>
  <c r="W10" i="4" s="1"/>
  <c r="D11" i="4"/>
  <c r="D12" i="4"/>
  <c r="D13" i="4"/>
  <c r="D14" i="4"/>
  <c r="D15" i="4"/>
  <c r="D16" i="4"/>
  <c r="F16" i="4" s="1"/>
  <c r="W16" i="4" s="1"/>
  <c r="D17" i="4"/>
  <c r="D18" i="4"/>
  <c r="F18" i="4" s="1"/>
  <c r="W18" i="4" s="1"/>
  <c r="D19" i="4"/>
  <c r="F19" i="4" s="1"/>
  <c r="W19" i="4" s="1"/>
  <c r="Y53" i="4"/>
  <c r="U53" i="4"/>
  <c r="U54" i="4"/>
  <c r="U55" i="4"/>
  <c r="G57" i="4"/>
  <c r="E57" i="4"/>
  <c r="U57" i="4" s="1"/>
  <c r="D57" i="4"/>
  <c r="F57" i="4" s="1"/>
  <c r="W57" i="4" s="1"/>
  <c r="G51" i="4"/>
  <c r="F25" i="4" l="1"/>
  <c r="W25" i="4" s="1"/>
  <c r="F45" i="4"/>
  <c r="W45" i="4" s="1"/>
  <c r="F24" i="4"/>
  <c r="W24" i="4" s="1"/>
  <c r="G56" i="4"/>
  <c r="F15" i="4"/>
  <c r="W15" i="4" s="1"/>
  <c r="F14" i="4"/>
  <c r="W14" i="4" s="1"/>
  <c r="F42" i="4"/>
  <c r="W42" i="4" s="1"/>
  <c r="F13" i="4"/>
  <c r="W13" i="4" s="1"/>
  <c r="F41" i="4"/>
  <c r="W41" i="4" s="1"/>
  <c r="U43" i="4"/>
  <c r="F12" i="4"/>
  <c r="W12" i="4" s="1"/>
  <c r="F40" i="4"/>
  <c r="W40" i="4" s="1"/>
  <c r="F32" i="4"/>
  <c r="W32" i="4" s="1"/>
  <c r="F38" i="4"/>
  <c r="W38" i="4" s="1"/>
  <c r="F9" i="4"/>
  <c r="W9" i="4" s="1"/>
  <c r="F31" i="4"/>
  <c r="W31" i="4" s="1"/>
  <c r="F28" i="4"/>
  <c r="W28" i="4" s="1"/>
  <c r="F30" i="4"/>
  <c r="W30" i="4" s="1"/>
  <c r="F53" i="4"/>
  <c r="W53" i="4" s="1"/>
  <c r="F44" i="4"/>
  <c r="W44" i="4" s="1"/>
  <c r="U37" i="4"/>
  <c r="F39" i="4"/>
  <c r="W39" i="4" s="1"/>
  <c r="F17" i="4"/>
  <c r="W17" i="4" s="1"/>
  <c r="F11" i="4"/>
  <c r="W11" i="4" s="1"/>
  <c r="F52" i="4"/>
  <c r="W52" i="4" s="1"/>
  <c r="V69" i="4"/>
  <c r="V68" i="4"/>
  <c r="B15" i="6"/>
  <c r="C15" i="6" s="1"/>
  <c r="V66" i="4"/>
  <c r="B15" i="7" l="1"/>
  <c r="C15" i="7" s="1"/>
  <c r="V67" i="4"/>
  <c r="Y14" i="4"/>
  <c r="U34" i="4"/>
  <c r="X29" i="4"/>
  <c r="Y33" i="4"/>
  <c r="Y34" i="4"/>
  <c r="X42" i="4"/>
  <c r="Y46" i="4"/>
  <c r="Y47" i="4"/>
  <c r="X32" i="4"/>
  <c r="Y51" i="4"/>
  <c r="C13" i="6" l="1"/>
  <c r="C13" i="7"/>
  <c r="G79" i="4" l="1"/>
  <c r="F81" i="4"/>
  <c r="E81" i="4"/>
  <c r="G80" i="4"/>
  <c r="G78" i="4"/>
  <c r="G81" i="4" l="1"/>
  <c r="H81" i="4" s="1"/>
  <c r="G36" i="4" l="1"/>
  <c r="G49" i="4" s="1"/>
  <c r="G23" i="4"/>
  <c r="G48" i="4" s="1"/>
  <c r="E36" i="4"/>
  <c r="E23" i="4"/>
  <c r="E48" i="4" s="1"/>
  <c r="D36" i="4"/>
  <c r="D23" i="4"/>
  <c r="D48" i="4" s="1"/>
  <c r="X10" i="4"/>
  <c r="Y9" i="4"/>
  <c r="D68" i="4"/>
  <c r="E51" i="4"/>
  <c r="D51" i="4"/>
  <c r="D56" i="4" s="1"/>
  <c r="G8" i="4"/>
  <c r="G20" i="4" s="1"/>
  <c r="G59" i="4" s="1"/>
  <c r="E8" i="4"/>
  <c r="E20" i="4" s="1"/>
  <c r="D8" i="4"/>
  <c r="D20" i="4" s="1"/>
  <c r="U51" i="4" l="1"/>
  <c r="E56" i="4"/>
  <c r="E59" i="4" s="1"/>
  <c r="Y60" i="4"/>
  <c r="Y68" i="4" s="1"/>
  <c r="Y61" i="4"/>
  <c r="Y58" i="4"/>
  <c r="Y66" i="4" s="1"/>
  <c r="Y59" i="4"/>
  <c r="Y67" i="4" s="1"/>
  <c r="G58" i="4"/>
  <c r="D59" i="4"/>
  <c r="D58" i="4"/>
  <c r="E58" i="4"/>
  <c r="X60" i="4"/>
  <c r="B10" i="7" s="1"/>
  <c r="C10" i="7" s="1"/>
  <c r="X61" i="4"/>
  <c r="X58" i="4"/>
  <c r="B10" i="6" s="1"/>
  <c r="C10" i="6" s="1"/>
  <c r="X59" i="4"/>
  <c r="X67" i="4" s="1"/>
  <c r="G60" i="4"/>
  <c r="G61" i="4"/>
  <c r="U8" i="4"/>
  <c r="U23" i="4"/>
  <c r="U36" i="4"/>
  <c r="E49" i="4"/>
  <c r="H63" i="4"/>
  <c r="Q63" i="4"/>
  <c r="H62" i="4"/>
  <c r="Q62" i="4"/>
  <c r="N62" i="4"/>
  <c r="K63" i="4"/>
  <c r="K62" i="4"/>
  <c r="N63" i="4"/>
  <c r="F23" i="4"/>
  <c r="D49" i="4"/>
  <c r="F36" i="4"/>
  <c r="W36" i="4" s="1"/>
  <c r="N65" i="4"/>
  <c r="K64" i="4"/>
  <c r="H65" i="4"/>
  <c r="K65" i="4"/>
  <c r="H64" i="4"/>
  <c r="Q65" i="4"/>
  <c r="N64" i="4"/>
  <c r="F8" i="4"/>
  <c r="Q64" i="4"/>
  <c r="F51" i="4"/>
  <c r="W51" i="4" l="1"/>
  <c r="F56" i="4"/>
  <c r="W23" i="4"/>
  <c r="F48" i="4"/>
  <c r="U61" i="4"/>
  <c r="U58" i="4"/>
  <c r="U66" i="4" s="1"/>
  <c r="U59" i="4"/>
  <c r="U67" i="4" s="1"/>
  <c r="U60" i="4"/>
  <c r="U68" i="4" s="1"/>
  <c r="E61" i="4"/>
  <c r="D71" i="4" s="1"/>
  <c r="E60" i="4"/>
  <c r="D60" i="4"/>
  <c r="D61" i="4"/>
  <c r="D70" i="4" s="1"/>
  <c r="F20" i="4"/>
  <c r="X66" i="4"/>
  <c r="W8" i="4"/>
  <c r="B14" i="7"/>
  <c r="C14" i="7" s="1"/>
  <c r="B14" i="6"/>
  <c r="C14" i="6" s="1"/>
  <c r="X68" i="4"/>
  <c r="X69" i="4"/>
  <c r="D74" i="4"/>
  <c r="Y69" i="4"/>
  <c r="F49" i="4"/>
  <c r="T62" i="4"/>
  <c r="T63" i="4"/>
  <c r="Z58" i="4"/>
  <c r="T64" i="4"/>
  <c r="T65" i="4"/>
  <c r="F61" i="4" l="1"/>
  <c r="W60" i="4"/>
  <c r="B8" i="7" s="1"/>
  <c r="C8" i="7" s="1"/>
  <c r="W58" i="4"/>
  <c r="B8" i="6" s="1"/>
  <c r="C8" i="6" s="1"/>
  <c r="W61" i="4"/>
  <c r="W59" i="4"/>
  <c r="F59" i="4"/>
  <c r="F60" i="4"/>
  <c r="F58" i="4"/>
  <c r="U69" i="4"/>
  <c r="D72" i="4"/>
  <c r="D69" i="4"/>
  <c r="B7" i="6" l="1"/>
  <c r="B9" i="6" s="1"/>
  <c r="C9" i="6" s="1"/>
  <c r="C12" i="7"/>
  <c r="C12" i="6"/>
  <c r="B9" i="7"/>
  <c r="B7" i="7"/>
  <c r="C7" i="7" s="1"/>
  <c r="D73" i="4"/>
  <c r="W69" i="4"/>
  <c r="W68" i="4"/>
  <c r="W67" i="4"/>
  <c r="W66" i="4"/>
  <c r="C7" i="6" l="1"/>
  <c r="C9" i="7"/>
</calcChain>
</file>

<file path=xl/sharedStrings.xml><?xml version="1.0" encoding="utf-8"?>
<sst xmlns="http://schemas.openxmlformats.org/spreadsheetml/2006/main" count="385" uniqueCount="239">
  <si>
    <t>PROGRAM STUDIÓW W SYSTEMIE ECTS OBOWIĄZUJĄCY OD ROKU AKAD. 2026/27</t>
  </si>
  <si>
    <r>
      <t>Kierunek</t>
    </r>
    <r>
      <rPr>
        <sz val="11"/>
        <rFont val="Arial"/>
        <family val="2"/>
        <charset val="238"/>
      </rPr>
      <t xml:space="preserve"> - </t>
    </r>
    <r>
      <rPr>
        <b/>
        <sz val="11"/>
        <rFont val="Arial"/>
        <family val="2"/>
        <charset val="238"/>
      </rPr>
      <t>TURYSTYKA I REKREACJA - studia drugiego stopnia stacjonarne</t>
    </r>
  </si>
  <si>
    <t>Lp.</t>
  </si>
  <si>
    <t>Zajęcia</t>
  </si>
  <si>
    <t>Semestry</t>
  </si>
  <si>
    <t>I</t>
  </si>
  <si>
    <t>II</t>
  </si>
  <si>
    <t>III</t>
  </si>
  <si>
    <t>IV</t>
  </si>
  <si>
    <t>Forma zalicz.</t>
  </si>
  <si>
    <t>ECTS w ramach zajęć kształtujących umiejetności praktyczne z ćwiczeń</t>
  </si>
  <si>
    <t>ECTS w ramach zajęć kształtujących umiejetności praktyczne</t>
  </si>
  <si>
    <t>ECTS zajęcia w bezposrednim kontakcie</t>
  </si>
  <si>
    <t>ECTS w ramach zajęć z dziedziny nauk humanistycznych lub społecznych</t>
  </si>
  <si>
    <t>ECTS w ramach zajęć do wyboru</t>
  </si>
  <si>
    <t>Liczba tygodni</t>
  </si>
  <si>
    <t xml:space="preserve">W </t>
  </si>
  <si>
    <t>Ćw</t>
  </si>
  <si>
    <t>Og</t>
  </si>
  <si>
    <t>ECTS</t>
  </si>
  <si>
    <t>W</t>
  </si>
  <si>
    <t>ZAJĘCIA OGÓLNE</t>
  </si>
  <si>
    <t>Język angielski branżowy</t>
  </si>
  <si>
    <t>ZO1,2;3, E3</t>
  </si>
  <si>
    <t>ZO 2,3</t>
  </si>
  <si>
    <t>Socjologia kultury</t>
  </si>
  <si>
    <t>ZO1,E1</t>
  </si>
  <si>
    <t>Zarządzanie strategiczne w turystyce i rekreacji</t>
  </si>
  <si>
    <t xml:space="preserve">ZO1 </t>
  </si>
  <si>
    <t>Współczesne wyzwania w obszarze turystyki, zdrowia i aktywności</t>
  </si>
  <si>
    <t>ZO1</t>
  </si>
  <si>
    <t>Metody badań w turystyce i rekreacji</t>
  </si>
  <si>
    <t>ZAJĘCIA KIERUNKOWE</t>
  </si>
  <si>
    <t>Zajęcia specjalnościowe - rekreacja</t>
  </si>
  <si>
    <t xml:space="preserve">Planowanie i programowanie treningu </t>
  </si>
  <si>
    <t>ZO2,E2</t>
  </si>
  <si>
    <t>Fizjologia wysiłku</t>
  </si>
  <si>
    <t>ZO2</t>
  </si>
  <si>
    <t>Biomechanika</t>
  </si>
  <si>
    <t>ZO3,E3</t>
  </si>
  <si>
    <t>Żywienie i edukacja zdrowotna w aktywności fizycznej</t>
  </si>
  <si>
    <t>Warsztaty analizy danych</t>
  </si>
  <si>
    <t>Aktywność osób ze specjalnymi potrzebami</t>
  </si>
  <si>
    <t>ZO4</t>
  </si>
  <si>
    <t>ZO3,4</t>
  </si>
  <si>
    <t>ZO3,4,E4</t>
  </si>
  <si>
    <t>Zajęcia specjalnościowe - zarządzanie turystyką w regionie</t>
  </si>
  <si>
    <t xml:space="preserve">Marketing destynacji </t>
  </si>
  <si>
    <t>Innowacje cyfrowe w turystyce</t>
  </si>
  <si>
    <t>Audyt turystyczny regionu</t>
  </si>
  <si>
    <t>Polityka turystyczna i mechanizmy jej finansowania</t>
  </si>
  <si>
    <t>Destynacje Europy i świata</t>
  </si>
  <si>
    <t>Trening dobrostanu w aktywności zawodowej</t>
  </si>
  <si>
    <t>Turystyka kreatywna</t>
  </si>
  <si>
    <t>ZO3,4;E4</t>
  </si>
  <si>
    <t>ZO2,3,4</t>
  </si>
  <si>
    <t>PRAKTYKI ZAWODOWE</t>
  </si>
  <si>
    <t>Praca magisterska</t>
  </si>
  <si>
    <t>ZBO4,E4</t>
  </si>
  <si>
    <t>Trening siłowy/ Zoga</t>
  </si>
  <si>
    <t>ZO3</t>
  </si>
  <si>
    <t>Gry zespołowe (siatkówka plażowa i inne)/ Nordic walking</t>
  </si>
  <si>
    <t>OBCIĄŻENIE SEMESTRALNE BEZ PRAKTYK (R):</t>
  </si>
  <si>
    <t>OBCIĄŻENIE SEMESTRALNE Z PRAKTYKAMI (R):</t>
  </si>
  <si>
    <t>OBCIĄŻENIE SEMESTRALNE BEZ PRAKTYK (ZT):</t>
  </si>
  <si>
    <t>OBCIĄŻENIE SEMESTRALNE Z PRAKTYKAMI (ZT):</t>
  </si>
  <si>
    <t>Wskażniki</t>
  </si>
  <si>
    <t>* zajęcia do wyboru</t>
  </si>
  <si>
    <t>Rekreacja bez praktyk</t>
  </si>
  <si>
    <t>Rekreacja z praktykami</t>
  </si>
  <si>
    <t>Liczba godzin z praktykami</t>
  </si>
  <si>
    <t>Zarządzanie w Turystyce bez praktyk</t>
  </si>
  <si>
    <t>Liczba ECTS z praktykami</t>
  </si>
  <si>
    <t>Zarządzanie w Turystyce z praktykami</t>
  </si>
  <si>
    <t>Wykłady</t>
  </si>
  <si>
    <t>Ćwiczenia</t>
  </si>
  <si>
    <t>Godziny kontaktowe</t>
  </si>
  <si>
    <t>Odsetek godzin kontaktowych</t>
  </si>
  <si>
    <t>Odsetek przedmiotów do wyboru (ECTS)</t>
  </si>
  <si>
    <t>Praktyki zawodowe (480 godzin)</t>
  </si>
  <si>
    <t>Semestr</t>
  </si>
  <si>
    <t>Liczba godzin</t>
  </si>
  <si>
    <t>liczba godzin w instytucji ("kontaktowych")</t>
  </si>
  <si>
    <t>Ogólne</t>
  </si>
  <si>
    <t>W ramach specjalizacji</t>
  </si>
  <si>
    <t>Razem</t>
  </si>
  <si>
    <t>ECTS z "godzin kontaktowych"</t>
  </si>
  <si>
    <t>Psychologia aktywności fizycznej</t>
  </si>
  <si>
    <t>Kody zajęć</t>
  </si>
  <si>
    <t>Biomedyczne uwarunkowania rozwoju fizycznego</t>
  </si>
  <si>
    <t>Wybrane zagadnienia z socjologii czasu wolnego/ Psychopedagogika czasu wolnego*</t>
  </si>
  <si>
    <t>Trening funkcjonalny/Prozdrowotne formy fitness</t>
  </si>
  <si>
    <t>Outdoorowe formy aktywności /Zajęcia sportowe do wyboru</t>
  </si>
  <si>
    <t>Zajęcia do wyboru z rekreacji*</t>
  </si>
  <si>
    <t>Specjalizacja*: Trener personalny / Aktywny senior</t>
  </si>
  <si>
    <t>Specjalizacja*: Turystyka biznesowa/ Turystyka zrównoważona</t>
  </si>
  <si>
    <t>Konwersatorium w j. angielskim*</t>
  </si>
  <si>
    <t>Seminarium magisterskie*</t>
  </si>
  <si>
    <t>TiRII-01</t>
  </si>
  <si>
    <t>TiRII-02</t>
  </si>
  <si>
    <t>TiRII-03</t>
  </si>
  <si>
    <t>TiRII-04</t>
  </si>
  <si>
    <t>TiRII-05</t>
  </si>
  <si>
    <t>TiRII-06</t>
  </si>
  <si>
    <t>TiRII-07</t>
  </si>
  <si>
    <t>TiRII-08</t>
  </si>
  <si>
    <t>TiRII-09</t>
  </si>
  <si>
    <t>TiRII-R20</t>
  </si>
  <si>
    <t>TiRII-R13</t>
  </si>
  <si>
    <t>TiRII-R14</t>
  </si>
  <si>
    <t>TiRII-R15</t>
  </si>
  <si>
    <t>TiRII-R16</t>
  </si>
  <si>
    <t>TiRII-R17</t>
  </si>
  <si>
    <t>TiRII-R18</t>
  </si>
  <si>
    <t>TiRII-R19</t>
  </si>
  <si>
    <t>TiRII-R21</t>
  </si>
  <si>
    <t>TiRII-Z13</t>
  </si>
  <si>
    <t>TiRII-Z14</t>
  </si>
  <si>
    <t>TiRII-Z15</t>
  </si>
  <si>
    <t>TiRII-Z16</t>
  </si>
  <si>
    <t>TiRII-Z17</t>
  </si>
  <si>
    <t>TiRII-Z18</t>
  </si>
  <si>
    <t>TiRII-Z19</t>
  </si>
  <si>
    <t>TiRII-Z20</t>
  </si>
  <si>
    <t>TiRII-Z21</t>
  </si>
  <si>
    <t>TiRII-25</t>
  </si>
  <si>
    <t>TiRII-26</t>
  </si>
  <si>
    <t>TiRII-27</t>
  </si>
  <si>
    <t>TiRII-28</t>
  </si>
  <si>
    <t>Tytuł zawodowy nadawany absolwentom:</t>
  </si>
  <si>
    <t>Wskaźniki programu zgodnie z rozporządzeniem Ministra Nauki i Szkolnictwa Wyższego z dnia 27 września 2018 r. w sprawie studiów :</t>
  </si>
  <si>
    <t>n</t>
  </si>
  <si>
    <t>%</t>
  </si>
  <si>
    <t>Nazwy dyscyplin, w tym dyscypliny wiodącej, wraz z określeniem procentowego udziału liczby punktów ECTS dla tych dyscyplin w ogólnej liczbie punktów ECTS wymaganej do ukończenia studiów na kierunku:</t>
  </si>
  <si>
    <t>Przewidywana liczba studentów w pełnym cyklu kształcenia</t>
  </si>
  <si>
    <t>Liczba semestrów i punktów ECTS konieczna do ukończenia studiów</t>
  </si>
  <si>
    <t xml:space="preserve">Łączna liczba godzin, którą student uzyskuje w ramach zajęć prowadzonych z bezpośrednim udziałem nauczycieli akademickich lub innych osób prowadzących zajęcia (bez praktyk zawodowych) </t>
  </si>
  <si>
    <t xml:space="preserve">Łączna liczba punktów ECTS, którą student uzyskuje w ramach zajęć prowadzonych z bezpośrednim udziałem nauczycieli akademickich lub innych osób prowadzących zajęcia (bez praktyk zawodowych) </t>
  </si>
  <si>
    <t>Łączna liczba godzin zajęć prowadzonych na kierunku przez nauczycieli akademickich zatrudnionych w uczelni jako podstawowym miejscu pracy</t>
  </si>
  <si>
    <t>Liczba punktów ECTS, którą student uzyskuje w ramach zajęć z dziedziny nauk humanistycznych lub społecznych
(nie mniej niż 5 punktów ECTS)</t>
  </si>
  <si>
    <t>Wymiar praktyk zawodowych w miesiącach</t>
  </si>
  <si>
    <t>Łączna liczba godzin praktyk zawodowych</t>
  </si>
  <si>
    <t>Łączna liczba punktów ECTS, jaką student musi uzyskać w ramach tych praktyk zawodowych</t>
  </si>
  <si>
    <t>Liczba punktów ECTS oraz procentowy udział liczby punktów ECTS, którą przypisano zajęciom lub grupom zajęć do wyboru
(nie mniej niż 30 %, w przypadku standardu dla wf - 5%)</t>
  </si>
  <si>
    <t>Liczba punktów ECTS oraz procentowy udział liczby punktów ECTS, którą student uzyskuje w ramach zajęć kształtujących umiejętności praktyczne
(więcej niż 50%)</t>
  </si>
  <si>
    <t>Łączna liczba godzin zajęć prowadzonych z wykorzystaniem metod i technik kształcenia na odległość</t>
  </si>
  <si>
    <t>Liczba punktów ECTS przypisana zajęciom prowadzonym z wykorzystaniem metod i technik kształcenia na odległość</t>
  </si>
  <si>
    <t>W przypadku stacjonarnych studiów pierwszego stopnia i jednolitych studiów magisterskich liczba godzin zajęć z wychowania fizycznego</t>
  </si>
  <si>
    <t>MAGISTER</t>
  </si>
  <si>
    <t>4/120 ECTS</t>
  </si>
  <si>
    <t>DYSCYPLINA WIODĄCA: NAUKI O KULTURZE FIZYCZNEJ</t>
  </si>
  <si>
    <t>NAUKI O ZARZĄDZANIU I JAKOŚCI</t>
  </si>
  <si>
    <t>NIE DOTYCZY</t>
  </si>
  <si>
    <t>Oferta zajęć do wyboru</t>
  </si>
  <si>
    <t>Semestr I</t>
  </si>
  <si>
    <t>lp.</t>
  </si>
  <si>
    <t>Oferta</t>
  </si>
  <si>
    <t>Jednostka</t>
  </si>
  <si>
    <t>liczba h</t>
  </si>
  <si>
    <t>osoba odpowiedzialna</t>
  </si>
  <si>
    <t>30h wykład</t>
  </si>
  <si>
    <t>Prozdrowotne formy fitness</t>
  </si>
  <si>
    <t>Trening funkcjonalny</t>
  </si>
  <si>
    <t>30h zajęcia sportowe</t>
  </si>
  <si>
    <t>w planie</t>
  </si>
  <si>
    <t>KTiR</t>
  </si>
  <si>
    <t>Semestr II</t>
  </si>
  <si>
    <t xml:space="preserve">Język obcy </t>
  </si>
  <si>
    <t>Język obcy*</t>
  </si>
  <si>
    <t>30h ćwiczenia</t>
  </si>
  <si>
    <t>niemiecki</t>
  </si>
  <si>
    <t>hiszpański</t>
  </si>
  <si>
    <t>…</t>
  </si>
  <si>
    <t>Specjalność REKREACJA</t>
  </si>
  <si>
    <t>30h wykład; 15ćwiczeń</t>
  </si>
  <si>
    <t>Psychopedagogika czasu wolnego</t>
  </si>
  <si>
    <t>Wybrane zagadnienia z socjologii czasu wolnego</t>
  </si>
  <si>
    <t>Psychopedagogika turystyki</t>
  </si>
  <si>
    <t>Społeczne i intystycjunalne aspekty turystyki</t>
  </si>
  <si>
    <t>Specjalność ZARZĄDZANIE TURYSTYKĄ W REGIONIE</t>
  </si>
  <si>
    <t>KNSiH</t>
  </si>
  <si>
    <t>M. Lenartowicz</t>
  </si>
  <si>
    <t>ZPiP</t>
  </si>
  <si>
    <t>K. Płoszaj</t>
  </si>
  <si>
    <t>Zajęcia sportowe do wyboru</t>
  </si>
  <si>
    <t xml:space="preserve">Outdoorowe formy aktywności </t>
  </si>
  <si>
    <t>Semestr III</t>
  </si>
  <si>
    <t>30h ćwiczeń</t>
  </si>
  <si>
    <t>kontynuacja</t>
  </si>
  <si>
    <t>Zajęcia do wyboru z zarządzania regionem w turystyce</t>
  </si>
  <si>
    <t>15h wykład; 15h ćwiczeń</t>
  </si>
  <si>
    <t>Specjalizacja</t>
  </si>
  <si>
    <t>15h wykład; 30h ćwiczeń</t>
  </si>
  <si>
    <t xml:space="preserve"> Aktywny senior</t>
  </si>
  <si>
    <t xml:space="preserve">Trener personalny </t>
  </si>
  <si>
    <t>Zoga</t>
  </si>
  <si>
    <t>Trening siłowy</t>
  </si>
  <si>
    <t>J. Piotrowska</t>
  </si>
  <si>
    <t>Zajęcia do wyboru z rekreacji</t>
  </si>
  <si>
    <t>Turystyka zrównoważona</t>
  </si>
  <si>
    <t>Turystyka biznesowa</t>
  </si>
  <si>
    <t>KZOiE</t>
  </si>
  <si>
    <t>Seminarium magisterskie</t>
  </si>
  <si>
    <t>10h ćwiczeń</t>
  </si>
  <si>
    <t>Semestr IV</t>
  </si>
  <si>
    <t>Nordic walking</t>
  </si>
  <si>
    <t>Gry zespołowe (siatkówka plażowa i inne)</t>
  </si>
  <si>
    <t>siatkówka plażowa</t>
  </si>
  <si>
    <t>15h wykład, 45h ćwiczenia</t>
  </si>
  <si>
    <t>KZOi; KTiR</t>
  </si>
  <si>
    <t>Konwersatorium w j. angielskim</t>
  </si>
  <si>
    <t>Społeczne i instytucjonalne aspekty turystyki/Psychopedagogika turystyki*</t>
  </si>
  <si>
    <t>Profilaktyka i promocja zdrowia (w praktyce)</t>
  </si>
  <si>
    <t>Psychologia sportu</t>
  </si>
  <si>
    <t>Zajęcia do wyboru z zarządzania turystyką w regionie*</t>
  </si>
  <si>
    <t xml:space="preserve">Diagnostyka sprawności fizycznej </t>
  </si>
  <si>
    <t>Prawo w praktyce turystycznej i rekreacyjnej</t>
  </si>
  <si>
    <t>TiRII-10</t>
  </si>
  <si>
    <t>TiRII-11</t>
  </si>
  <si>
    <t>TiRII-12</t>
  </si>
  <si>
    <t>Zajęcia sportowe/ warsztaty terenowe - dla wszystkich*</t>
  </si>
  <si>
    <t>RAZEM: 1-12</t>
  </si>
  <si>
    <t>RAZEM:  13-24 (R)</t>
  </si>
  <si>
    <t>TiRII-R22</t>
  </si>
  <si>
    <t>TiRII-R23</t>
  </si>
  <si>
    <t>TiRII-R24</t>
  </si>
  <si>
    <t>TiRII-Z22</t>
  </si>
  <si>
    <t>TiRII-Z23</t>
  </si>
  <si>
    <t>TiRII-Z24</t>
  </si>
  <si>
    <t>RAZEM: 25-36 (ZT)</t>
  </si>
  <si>
    <t>TiRII-29</t>
  </si>
  <si>
    <t>TiRII-30</t>
  </si>
  <si>
    <t>RAZEM: 1 - 12; 25-41 bez praktyk (ZT)</t>
  </si>
  <si>
    <t>RAZEM: 1 - 12; 25- 42 z praktykami  (ZT)</t>
  </si>
  <si>
    <t>RAZEM: 1 - 24; 37-42 z praktykami  (R)</t>
  </si>
  <si>
    <t>RAZEM: 1 - 24; 37-41 bez praktyk (R)</t>
  </si>
  <si>
    <t>RAZEM: 37-41</t>
  </si>
  <si>
    <t>Odpowiedzialna turystyka w regionie</t>
  </si>
  <si>
    <t>Camp/ warsztaty terenowe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</si>
</sst>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9"/>
      <color rgb="FFFF0000"/>
      <name val="Times New Roman"/>
      <family val="1"/>
      <charset val="238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38"/>
    </font>
    <font>
      <b/>
      <sz val="9"/>
      <color rgb="FF00B05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1"/>
    </font>
    <font>
      <sz val="8"/>
      <color rgb="FF000000"/>
      <name val="Times"/>
    </font>
    <font>
      <b/>
      <sz val="11"/>
      <color theme="1"/>
      <name val="Calibri"/>
      <family val="2"/>
      <charset val="238"/>
      <scheme val="minor"/>
    </font>
    <font>
      <b/>
      <sz val="12"/>
      <color rgb="FF0D4193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2"/>
      </patternFill>
    </fill>
    <fill>
      <patternFill patternType="solid">
        <fgColor theme="6" tint="0.59999389629810485"/>
        <bgColor indexed="27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BDBDB"/>
        <bgColor indexed="27"/>
      </patternFill>
    </fill>
    <fill>
      <patternFill patternType="solid">
        <fgColor rgb="FFFCE4D6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CFFFF"/>
        <bgColor indexed="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42"/>
      </patternFill>
    </fill>
    <fill>
      <patternFill patternType="solid">
        <fgColor theme="9" tint="0.79998168889431442"/>
        <bgColor indexed="27"/>
      </patternFill>
    </fill>
    <fill>
      <patternFill patternType="solid">
        <fgColor rgb="FFFFFF99"/>
        <b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26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</cellStyleXfs>
  <cellXfs count="275">
    <xf numFmtId="0" fontId="0" fillId="0" borderId="0" xfId="0"/>
    <xf numFmtId="0" fontId="4" fillId="0" borderId="0" xfId="1" applyFont="1" applyAlignment="1">
      <alignment horizontal="right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right"/>
    </xf>
    <xf numFmtId="0" fontId="5" fillId="7" borderId="0" xfId="1" applyFont="1" applyFill="1" applyAlignment="1">
      <alignment wrapText="1"/>
    </xf>
    <xf numFmtId="0" fontId="5" fillId="0" borderId="0" xfId="1" applyFont="1"/>
    <xf numFmtId="0" fontId="9" fillId="0" borderId="0" xfId="0" applyFont="1"/>
    <xf numFmtId="0" fontId="0" fillId="0" borderId="0" xfId="0" applyAlignment="1">
      <alignment horizontal="center" vertical="center"/>
    </xf>
    <xf numFmtId="0" fontId="5" fillId="7" borderId="1" xfId="1" applyFont="1" applyFill="1" applyBorder="1"/>
    <xf numFmtId="0" fontId="5" fillId="0" borderId="1" xfId="1" applyFont="1" applyBorder="1"/>
    <xf numFmtId="10" fontId="5" fillId="0" borderId="1" xfId="3" applyNumberFormat="1" applyFont="1" applyFill="1" applyBorder="1"/>
    <xf numFmtId="0" fontId="5" fillId="7" borderId="1" xfId="1" applyFont="1" applyFill="1" applyBorder="1" applyAlignment="1">
      <alignment wrapText="1"/>
    </xf>
    <xf numFmtId="10" fontId="5" fillId="0" borderId="1" xfId="1" applyNumberFormat="1" applyFont="1" applyBorder="1"/>
    <xf numFmtId="0" fontId="15" fillId="0" borderId="1" xfId="1" applyFont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/>
    </xf>
    <xf numFmtId="0" fontId="15" fillId="4" borderId="2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3" borderId="1" xfId="1" applyFont="1" applyFill="1" applyBorder="1" applyAlignment="1">
      <alignment horizontal="center" vertical="center"/>
    </xf>
    <xf numFmtId="0" fontId="18" fillId="9" borderId="2" xfId="1" applyFont="1" applyFill="1" applyBorder="1" applyAlignment="1">
      <alignment horizontal="center" vertical="center"/>
    </xf>
    <xf numFmtId="0" fontId="18" fillId="5" borderId="3" xfId="1" applyFont="1" applyFill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8" fillId="2" borderId="3" xfId="1" applyFont="1" applyFill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18" fillId="13" borderId="1" xfId="1" applyFont="1" applyFill="1" applyBorder="1" applyAlignment="1">
      <alignment horizontal="center" vertical="center"/>
    </xf>
    <xf numFmtId="0" fontId="18" fillId="8" borderId="3" xfId="1" applyFont="1" applyFill="1" applyBorder="1" applyAlignment="1">
      <alignment horizontal="center" vertical="center"/>
    </xf>
    <xf numFmtId="0" fontId="17" fillId="0" borderId="0" xfId="0" applyFont="1"/>
    <xf numFmtId="0" fontId="18" fillId="0" borderId="1" xfId="1" applyFont="1" applyBorder="1"/>
    <xf numFmtId="0" fontId="23" fillId="11" borderId="1" xfId="0" applyFont="1" applyFill="1" applyBorder="1" applyAlignment="1">
      <alignment horizontal="center"/>
    </xf>
    <xf numFmtId="0" fontId="23" fillId="11" borderId="2" xfId="0" applyFont="1" applyFill="1" applyBorder="1" applyAlignment="1">
      <alignment horizontal="center"/>
    </xf>
    <xf numFmtId="0" fontId="0" fillId="0" borderId="15" xfId="0" applyBorder="1"/>
    <xf numFmtId="0" fontId="13" fillId="7" borderId="2" xfId="1" applyFont="1" applyFill="1" applyBorder="1" applyAlignment="1">
      <alignment vertical="center"/>
    </xf>
    <xf numFmtId="0" fontId="13" fillId="7" borderId="2" xfId="1" applyFont="1" applyFill="1" applyBorder="1" applyAlignment="1">
      <alignment vertical="center" wrapText="1"/>
    </xf>
    <xf numFmtId="0" fontId="13" fillId="0" borderId="2" xfId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15" fillId="4" borderId="20" xfId="1" applyFont="1" applyFill="1" applyBorder="1" applyAlignment="1">
      <alignment horizontal="center" vertical="center"/>
    </xf>
    <xf numFmtId="0" fontId="18" fillId="9" borderId="20" xfId="2" applyFont="1" applyFill="1" applyBorder="1" applyAlignment="1">
      <alignment horizontal="center" vertical="center"/>
    </xf>
    <xf numFmtId="0" fontId="18" fillId="4" borderId="20" xfId="2" applyFont="1" applyFill="1" applyBorder="1" applyAlignment="1">
      <alignment horizontal="center" vertical="center"/>
    </xf>
    <xf numFmtId="0" fontId="18" fillId="6" borderId="20" xfId="1" applyFont="1" applyFill="1" applyBorder="1" applyAlignment="1">
      <alignment horizontal="center"/>
    </xf>
    <xf numFmtId="0" fontId="18" fillId="9" borderId="20" xfId="1" applyFont="1" applyFill="1" applyBorder="1" applyAlignment="1">
      <alignment horizontal="center" vertical="center"/>
    </xf>
    <xf numFmtId="0" fontId="15" fillId="4" borderId="24" xfId="1" applyFont="1" applyFill="1" applyBorder="1" applyAlignment="1">
      <alignment horizontal="center" vertical="center"/>
    </xf>
    <xf numFmtId="0" fontId="18" fillId="4" borderId="24" xfId="1" applyFont="1" applyFill="1" applyBorder="1" applyAlignment="1">
      <alignment horizontal="center" vertical="center"/>
    </xf>
    <xf numFmtId="0" fontId="18" fillId="9" borderId="24" xfId="2" applyFont="1" applyFill="1" applyBorder="1" applyAlignment="1">
      <alignment horizontal="center" vertical="center"/>
    </xf>
    <xf numFmtId="0" fontId="18" fillId="9" borderId="24" xfId="1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/>
    </xf>
    <xf numFmtId="0" fontId="18" fillId="0" borderId="26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9" fillId="14" borderId="2" xfId="1" applyFont="1" applyFill="1" applyBorder="1" applyAlignment="1">
      <alignment horizontal="center" vertical="center"/>
    </xf>
    <xf numFmtId="0" fontId="19" fillId="14" borderId="9" xfId="1" applyFont="1" applyFill="1" applyBorder="1" applyAlignment="1">
      <alignment horizontal="center" vertical="center"/>
    </xf>
    <xf numFmtId="0" fontId="21" fillId="0" borderId="1" xfId="1" applyFont="1" applyBorder="1" applyAlignment="1">
      <alignment horizontal="center"/>
    </xf>
    <xf numFmtId="0" fontId="21" fillId="5" borderId="1" xfId="1" applyFont="1" applyFill="1" applyBorder="1" applyAlignment="1">
      <alignment horizontal="center"/>
    </xf>
    <xf numFmtId="0" fontId="13" fillId="0" borderId="26" xfId="1" applyFont="1" applyBorder="1" applyAlignment="1">
      <alignment horizontal="center" vertical="center"/>
    </xf>
    <xf numFmtId="0" fontId="18" fillId="15" borderId="5" xfId="1" applyFont="1" applyFill="1" applyBorder="1" applyAlignment="1">
      <alignment horizontal="center" vertical="center"/>
    </xf>
    <xf numFmtId="0" fontId="18" fillId="7" borderId="5" xfId="1" applyFont="1" applyFill="1" applyBorder="1" applyAlignment="1">
      <alignment horizontal="center" vertical="center"/>
    </xf>
    <xf numFmtId="0" fontId="18" fillId="16" borderId="5" xfId="2" applyFont="1" applyFill="1" applyBorder="1" applyAlignment="1">
      <alignment horizontal="center" vertical="center"/>
    </xf>
    <xf numFmtId="0" fontId="25" fillId="2" borderId="3" xfId="1" applyFont="1" applyFill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10" fontId="23" fillId="11" borderId="1" xfId="0" applyNumberFormat="1" applyFont="1" applyFill="1" applyBorder="1" applyAlignment="1">
      <alignment horizontal="center"/>
    </xf>
    <xf numFmtId="0" fontId="0" fillId="17" borderId="1" xfId="0" applyFill="1" applyBorder="1" applyAlignment="1">
      <alignment horizontal="center" vertical="center"/>
    </xf>
    <xf numFmtId="0" fontId="0" fillId="17" borderId="1" xfId="0" applyFill="1" applyBorder="1"/>
    <xf numFmtId="0" fontId="26" fillId="0" borderId="1" xfId="0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right"/>
    </xf>
    <xf numFmtId="0" fontId="27" fillId="7" borderId="2" xfId="1" applyFont="1" applyFill="1" applyBorder="1" applyAlignment="1">
      <alignment vertical="center" wrapText="1"/>
    </xf>
    <xf numFmtId="0" fontId="23" fillId="0" borderId="1" xfId="1" applyFont="1" applyBorder="1" applyAlignment="1">
      <alignment horizontal="center" vertical="center"/>
    </xf>
    <xf numFmtId="0" fontId="23" fillId="9" borderId="20" xfId="2" applyFont="1" applyFill="1" applyBorder="1" applyAlignment="1">
      <alignment horizontal="center" vertical="center"/>
    </xf>
    <xf numFmtId="0" fontId="25" fillId="9" borderId="20" xfId="2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/>
    </xf>
    <xf numFmtId="0" fontId="28" fillId="0" borderId="1" xfId="1" applyFont="1" applyBorder="1" applyAlignment="1">
      <alignment horizontal="center" vertical="center"/>
    </xf>
    <xf numFmtId="0" fontId="28" fillId="2" borderId="3" xfId="1" applyFont="1" applyFill="1" applyBorder="1" applyAlignment="1">
      <alignment horizontal="center" vertical="center"/>
    </xf>
    <xf numFmtId="0" fontId="28" fillId="9" borderId="20" xfId="2" applyFont="1" applyFill="1" applyBorder="1" applyAlignment="1">
      <alignment horizontal="center" vertical="center"/>
    </xf>
    <xf numFmtId="0" fontId="23" fillId="2" borderId="3" xfId="1" applyFont="1" applyFill="1" applyBorder="1" applyAlignment="1">
      <alignment horizontal="center" vertical="center"/>
    </xf>
    <xf numFmtId="0" fontId="23" fillId="9" borderId="24" xfId="2" applyFont="1" applyFill="1" applyBorder="1" applyAlignment="1">
      <alignment horizontal="center" vertical="center"/>
    </xf>
    <xf numFmtId="0" fontId="18" fillId="18" borderId="2" xfId="1" applyFont="1" applyFill="1" applyBorder="1" applyAlignment="1">
      <alignment horizontal="center" vertical="center"/>
    </xf>
    <xf numFmtId="9" fontId="0" fillId="0" borderId="0" xfId="3" applyFont="1" applyAlignment="1">
      <alignment horizontal="left"/>
    </xf>
    <xf numFmtId="0" fontId="20" fillId="20" borderId="1" xfId="1" applyFont="1" applyFill="1" applyBorder="1" applyAlignment="1">
      <alignment horizontal="center" vertical="center"/>
    </xf>
    <xf numFmtId="0" fontId="20" fillId="21" borderId="1" xfId="1" applyFont="1" applyFill="1" applyBorder="1" applyAlignment="1">
      <alignment horizontal="center" vertical="center"/>
    </xf>
    <xf numFmtId="0" fontId="20" fillId="22" borderId="2" xfId="1" applyFont="1" applyFill="1" applyBorder="1" applyAlignment="1">
      <alignment horizontal="center" vertical="center"/>
    </xf>
    <xf numFmtId="0" fontId="25" fillId="19" borderId="3" xfId="1" applyFont="1" applyFill="1" applyBorder="1" applyAlignment="1">
      <alignment horizontal="center" vertical="center"/>
    </xf>
    <xf numFmtId="0" fontId="25" fillId="20" borderId="1" xfId="1" applyFont="1" applyFill="1" applyBorder="1" applyAlignment="1">
      <alignment horizontal="center" vertical="center"/>
    </xf>
    <xf numFmtId="0" fontId="25" fillId="21" borderId="1" xfId="1" applyFont="1" applyFill="1" applyBorder="1" applyAlignment="1">
      <alignment horizontal="center" vertical="center"/>
    </xf>
    <xf numFmtId="0" fontId="25" fillId="20" borderId="2" xfId="0" applyFont="1" applyFill="1" applyBorder="1" applyAlignment="1">
      <alignment horizontal="center"/>
    </xf>
    <xf numFmtId="0" fontId="18" fillId="23" borderId="3" xfId="1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/>
    </xf>
    <xf numFmtId="0" fontId="15" fillId="2" borderId="30" xfId="1" applyFont="1" applyFill="1" applyBorder="1" applyAlignment="1">
      <alignment horizontal="center" vertical="center"/>
    </xf>
    <xf numFmtId="0" fontId="18" fillId="4" borderId="20" xfId="1" applyFont="1" applyFill="1" applyBorder="1" applyAlignment="1">
      <alignment horizontal="center" vertical="center"/>
    </xf>
    <xf numFmtId="0" fontId="21" fillId="6" borderId="6" xfId="1" applyFont="1" applyFill="1" applyBorder="1" applyAlignment="1">
      <alignment horizontal="center"/>
    </xf>
    <xf numFmtId="0" fontId="18" fillId="2" borderId="30" xfId="1" applyFont="1" applyFill="1" applyBorder="1" applyAlignment="1">
      <alignment horizontal="center" vertical="center"/>
    </xf>
    <xf numFmtId="0" fontId="18" fillId="6" borderId="6" xfId="1" applyFont="1" applyFill="1" applyBorder="1" applyAlignment="1">
      <alignment horizontal="center"/>
    </xf>
    <xf numFmtId="0" fontId="19" fillId="14" borderId="17" xfId="1" applyFont="1" applyFill="1" applyBorder="1" applyAlignment="1">
      <alignment horizontal="center" vertical="center"/>
    </xf>
    <xf numFmtId="0" fontId="20" fillId="19" borderId="38" xfId="1" applyFont="1" applyFill="1" applyBorder="1" applyAlignment="1">
      <alignment horizontal="center" vertical="center"/>
    </xf>
    <xf numFmtId="0" fontId="13" fillId="0" borderId="2" xfId="1" applyFont="1" applyBorder="1" applyAlignment="1">
      <alignment vertical="center" wrapText="1"/>
    </xf>
    <xf numFmtId="0" fontId="27" fillId="0" borderId="2" xfId="1" applyFont="1" applyBorder="1" applyAlignment="1">
      <alignment vertical="center"/>
    </xf>
    <xf numFmtId="0" fontId="27" fillId="0" borderId="2" xfId="1" applyFont="1" applyBorder="1" applyAlignment="1">
      <alignment vertical="center" wrapText="1"/>
    </xf>
    <xf numFmtId="0" fontId="18" fillId="2" borderId="38" xfId="1" applyFont="1" applyFill="1" applyBorder="1" applyAlignment="1">
      <alignment horizontal="center" vertical="center"/>
    </xf>
    <xf numFmtId="0" fontId="18" fillId="4" borderId="6" xfId="1" applyFont="1" applyFill="1" applyBorder="1" applyAlignment="1">
      <alignment horizontal="center" vertical="center"/>
    </xf>
    <xf numFmtId="0" fontId="25" fillId="9" borderId="24" xfId="2" applyFont="1" applyFill="1" applyBorder="1" applyAlignment="1">
      <alignment horizontal="center" vertical="center"/>
    </xf>
    <xf numFmtId="0" fontId="20" fillId="19" borderId="3" xfId="1" applyFont="1" applyFill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0" fillId="0" borderId="0" xfId="0" applyAlignment="1">
      <alignment horizontal="left"/>
    </xf>
    <xf numFmtId="0" fontId="30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13" fillId="0" borderId="6" xfId="1" applyFont="1" applyBorder="1" applyAlignment="1">
      <alignment horizontal="center" vertical="center"/>
    </xf>
    <xf numFmtId="0" fontId="27" fillId="7" borderId="41" xfId="1" applyFont="1" applyFill="1" applyBorder="1" applyAlignment="1">
      <alignment vertical="center" wrapText="1"/>
    </xf>
    <xf numFmtId="0" fontId="27" fillId="7" borderId="17" xfId="1" applyFont="1" applyFill="1" applyBorder="1" applyAlignment="1">
      <alignment vertical="center" wrapText="1"/>
    </xf>
    <xf numFmtId="0" fontId="0" fillId="0" borderId="27" xfId="0" applyBorder="1" applyAlignment="1">
      <alignment wrapText="1"/>
    </xf>
    <xf numFmtId="0" fontId="0" fillId="0" borderId="0" xfId="0" applyAlignment="1">
      <alignment wrapText="1"/>
    </xf>
    <xf numFmtId="0" fontId="2" fillId="0" borderId="15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29" fillId="7" borderId="2" xfId="1" applyFont="1" applyFill="1" applyBorder="1" applyAlignment="1">
      <alignment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right" wrapText="1"/>
    </xf>
    <xf numFmtId="0" fontId="34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164" fontId="3" fillId="0" borderId="3" xfId="0" applyNumberFormat="1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3" fillId="0" borderId="3" xfId="3" applyFont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 wrapText="1"/>
    </xf>
    <xf numFmtId="0" fontId="36" fillId="17" borderId="1" xfId="0" applyFont="1" applyFill="1" applyBorder="1" applyAlignment="1">
      <alignment horizontal="center"/>
    </xf>
    <xf numFmtId="0" fontId="36" fillId="17" borderId="1" xfId="0" applyFont="1" applyFill="1" applyBorder="1" applyAlignment="1">
      <alignment horizontal="center" wrapText="1"/>
    </xf>
    <xf numFmtId="0" fontId="35" fillId="0" borderId="1" xfId="0" applyFont="1" applyBorder="1"/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left" wrapText="1"/>
    </xf>
    <xf numFmtId="0" fontId="35" fillId="0" borderId="1" xfId="0" applyFont="1" applyBorder="1" applyAlignment="1">
      <alignment horizontal="left" vertical="center" wrapText="1"/>
    </xf>
    <xf numFmtId="0" fontId="33" fillId="0" borderId="0" xfId="0" applyFont="1"/>
    <xf numFmtId="0" fontId="20" fillId="19" borderId="5" xfId="1" applyFont="1" applyFill="1" applyBorder="1" applyAlignment="1">
      <alignment horizontal="center" vertical="center"/>
    </xf>
    <xf numFmtId="0" fontId="20" fillId="19" borderId="2" xfId="1" applyFont="1" applyFill="1" applyBorder="1" applyAlignment="1">
      <alignment horizontal="center" vertical="center"/>
    </xf>
    <xf numFmtId="0" fontId="20" fillId="19" borderId="6" xfId="1" applyFont="1" applyFill="1" applyBorder="1" applyAlignment="1">
      <alignment horizontal="center" vertical="center"/>
    </xf>
    <xf numFmtId="0" fontId="20" fillId="26" borderId="3" xfId="1" applyFont="1" applyFill="1" applyBorder="1" applyAlignment="1">
      <alignment horizontal="center" vertical="center"/>
    </xf>
    <xf numFmtId="0" fontId="18" fillId="9" borderId="6" xfId="2" applyFont="1" applyFill="1" applyBorder="1" applyAlignment="1">
      <alignment horizontal="center" vertical="center"/>
    </xf>
    <xf numFmtId="0" fontId="18" fillId="9" borderId="6" xfId="1" applyFont="1" applyFill="1" applyBorder="1" applyAlignment="1">
      <alignment horizontal="center" vertical="center"/>
    </xf>
    <xf numFmtId="0" fontId="18" fillId="2" borderId="44" xfId="1" applyFont="1" applyFill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18" fillId="9" borderId="45" xfId="1" applyFont="1" applyFill="1" applyBorder="1" applyAlignment="1">
      <alignment horizontal="center" vertical="center"/>
    </xf>
    <xf numFmtId="0" fontId="13" fillId="0" borderId="46" xfId="1" applyFont="1" applyBorder="1" applyAlignment="1">
      <alignment horizontal="center" vertical="center"/>
    </xf>
    <xf numFmtId="0" fontId="18" fillId="15" borderId="32" xfId="1" applyFont="1" applyFill="1" applyBorder="1" applyAlignment="1">
      <alignment horizontal="center" vertical="center"/>
    </xf>
    <xf numFmtId="0" fontId="18" fillId="7" borderId="32" xfId="1" applyFont="1" applyFill="1" applyBorder="1" applyAlignment="1">
      <alignment horizontal="center" vertical="center"/>
    </xf>
    <xf numFmtId="0" fontId="18" fillId="16" borderId="32" xfId="1" applyFont="1" applyFill="1" applyBorder="1" applyAlignment="1">
      <alignment horizontal="center" vertical="center"/>
    </xf>
    <xf numFmtId="0" fontId="18" fillId="16" borderId="5" xfId="1" applyFont="1" applyFill="1" applyBorder="1" applyAlignment="1">
      <alignment horizontal="center" vertical="center"/>
    </xf>
    <xf numFmtId="0" fontId="13" fillId="7" borderId="26" xfId="1" applyFont="1" applyFill="1" applyBorder="1" applyAlignment="1">
      <alignment horizontal="center" vertical="center"/>
    </xf>
    <xf numFmtId="0" fontId="18" fillId="9" borderId="47" xfId="1" applyFont="1" applyFill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32" fillId="0" borderId="48" xfId="0" applyFont="1" applyBorder="1"/>
    <xf numFmtId="0" fontId="20" fillId="26" borderId="38" xfId="1" applyFont="1" applyFill="1" applyBorder="1" applyAlignment="1">
      <alignment horizontal="center" vertical="center"/>
    </xf>
    <xf numFmtId="0" fontId="18" fillId="7" borderId="3" xfId="1" applyFont="1" applyFill="1" applyBorder="1" applyAlignment="1">
      <alignment horizontal="center" vertical="center"/>
    </xf>
    <xf numFmtId="0" fontId="18" fillId="12" borderId="3" xfId="1" applyFont="1" applyFill="1" applyBorder="1" applyAlignment="1">
      <alignment horizontal="center" vertical="center"/>
    </xf>
    <xf numFmtId="0" fontId="20" fillId="26" borderId="18" xfId="1" applyFont="1" applyFill="1" applyBorder="1" applyAlignment="1">
      <alignment horizontal="center" vertical="center"/>
    </xf>
    <xf numFmtId="0" fontId="18" fillId="8" borderId="18" xfId="1" applyFont="1" applyFill="1" applyBorder="1" applyAlignment="1">
      <alignment horizontal="center" vertical="center"/>
    </xf>
    <xf numFmtId="0" fontId="18" fillId="7" borderId="18" xfId="1" applyFont="1" applyFill="1" applyBorder="1" applyAlignment="1">
      <alignment horizontal="center" vertical="center"/>
    </xf>
    <xf numFmtId="0" fontId="18" fillId="12" borderId="18" xfId="1" applyFont="1" applyFill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2" fillId="7" borderId="9" xfId="1" applyFont="1" applyFill="1" applyBorder="1" applyAlignment="1">
      <alignment vertical="center"/>
    </xf>
    <xf numFmtId="0" fontId="18" fillId="2" borderId="12" xfId="1" applyFont="1" applyFill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3" borderId="7" xfId="1" applyFont="1" applyFill="1" applyBorder="1" applyAlignment="1">
      <alignment horizontal="center" vertical="center"/>
    </xf>
    <xf numFmtId="0" fontId="18" fillId="9" borderId="9" xfId="1" applyFont="1" applyFill="1" applyBorder="1" applyAlignment="1">
      <alignment horizontal="center" vertical="center"/>
    </xf>
    <xf numFmtId="0" fontId="18" fillId="9" borderId="36" xfId="2" applyFont="1" applyFill="1" applyBorder="1" applyAlignment="1">
      <alignment horizontal="center" vertical="center"/>
    </xf>
    <xf numFmtId="0" fontId="18" fillId="9" borderId="37" xfId="2" applyFont="1" applyFill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23" fillId="11" borderId="12" xfId="0" applyFont="1" applyFill="1" applyBorder="1" applyAlignment="1">
      <alignment horizontal="center"/>
    </xf>
    <xf numFmtId="0" fontId="23" fillId="11" borderId="7" xfId="0" applyFont="1" applyFill="1" applyBorder="1" applyAlignment="1">
      <alignment horizontal="center"/>
    </xf>
    <xf numFmtId="0" fontId="23" fillId="11" borderId="9" xfId="0" applyFont="1" applyFill="1" applyBorder="1" applyAlignment="1">
      <alignment horizontal="center"/>
    </xf>
    <xf numFmtId="0" fontId="23" fillId="11" borderId="28" xfId="0" applyFont="1" applyFill="1" applyBorder="1" applyAlignment="1">
      <alignment horizontal="center"/>
    </xf>
    <xf numFmtId="0" fontId="18" fillId="12" borderId="49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9" fillId="0" borderId="6" xfId="1" applyFont="1" applyBorder="1" applyAlignment="1">
      <alignment horizontal="left"/>
    </xf>
    <xf numFmtId="0" fontId="19" fillId="0" borderId="5" xfId="1" applyFont="1" applyBorder="1" applyAlignment="1">
      <alignment horizontal="left"/>
    </xf>
    <xf numFmtId="0" fontId="19" fillId="0" borderId="10" xfId="1" applyFont="1" applyBorder="1" applyAlignment="1">
      <alignment horizontal="left"/>
    </xf>
    <xf numFmtId="0" fontId="19" fillId="0" borderId="11" xfId="1" applyFont="1" applyBorder="1" applyAlignment="1">
      <alignment horizontal="left"/>
    </xf>
    <xf numFmtId="0" fontId="19" fillId="0" borderId="13" xfId="1" applyFont="1" applyBorder="1" applyAlignment="1">
      <alignment horizontal="left"/>
    </xf>
    <xf numFmtId="0" fontId="19" fillId="0" borderId="6" xfId="1" applyFont="1" applyBorder="1" applyAlignment="1">
      <alignment horizontal="left" vertical="center"/>
    </xf>
    <xf numFmtId="0" fontId="19" fillId="0" borderId="5" xfId="1" applyFont="1" applyBorder="1" applyAlignment="1">
      <alignment horizontal="left" vertical="center"/>
    </xf>
    <xf numFmtId="0" fontId="16" fillId="0" borderId="4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2" fillId="0" borderId="6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0" fontId="12" fillId="0" borderId="26" xfId="1" applyFont="1" applyBorder="1" applyAlignment="1">
      <alignment horizontal="left" vertical="center"/>
    </xf>
    <xf numFmtId="0" fontId="19" fillId="0" borderId="29" xfId="1" applyFont="1" applyBorder="1" applyAlignment="1">
      <alignment horizontal="left"/>
    </xf>
    <xf numFmtId="0" fontId="19" fillId="0" borderId="32" xfId="1" applyFont="1" applyBorder="1" applyAlignment="1">
      <alignment horizontal="left"/>
    </xf>
    <xf numFmtId="0" fontId="19" fillId="0" borderId="33" xfId="1" applyFont="1" applyBorder="1" applyAlignment="1">
      <alignment horizontal="left"/>
    </xf>
    <xf numFmtId="0" fontId="19" fillId="0" borderId="8" xfId="1" applyFont="1" applyBorder="1" applyAlignment="1">
      <alignment horizontal="left"/>
    </xf>
    <xf numFmtId="0" fontId="19" fillId="0" borderId="8" xfId="1" applyFont="1" applyBorder="1" applyAlignment="1">
      <alignment horizontal="left" vertical="center"/>
    </xf>
    <xf numFmtId="0" fontId="19" fillId="0" borderId="6" xfId="1" applyFont="1" applyBorder="1" applyAlignment="1">
      <alignment horizontal="center"/>
    </xf>
    <xf numFmtId="0" fontId="19" fillId="0" borderId="5" xfId="1" applyFont="1" applyBorder="1" applyAlignment="1">
      <alignment horizontal="center"/>
    </xf>
    <xf numFmtId="0" fontId="19" fillId="0" borderId="8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0" fontId="22" fillId="0" borderId="5" xfId="1" applyFont="1" applyBorder="1" applyAlignment="1">
      <alignment horizontal="center"/>
    </xf>
    <xf numFmtId="0" fontId="22" fillId="0" borderId="21" xfId="1" applyFont="1" applyBorder="1" applyAlignment="1">
      <alignment horizontal="center"/>
    </xf>
    <xf numFmtId="0" fontId="22" fillId="0" borderId="3" xfId="1" applyFont="1" applyBorder="1" applyAlignment="1">
      <alignment horizontal="center"/>
    </xf>
    <xf numFmtId="0" fontId="19" fillId="0" borderId="29" xfId="1" applyFont="1" applyBorder="1" applyAlignment="1">
      <alignment horizontal="center"/>
    </xf>
    <xf numFmtId="0" fontId="19" fillId="0" borderId="32" xfId="1" applyFont="1" applyBorder="1" applyAlignment="1">
      <alignment horizontal="center"/>
    </xf>
    <xf numFmtId="0" fontId="19" fillId="0" borderId="33" xfId="1" applyFont="1" applyBorder="1" applyAlignment="1">
      <alignment horizontal="center"/>
    </xf>
    <xf numFmtId="0" fontId="19" fillId="0" borderId="10" xfId="1" applyFont="1" applyBorder="1" applyAlignment="1">
      <alignment horizontal="center"/>
    </xf>
    <xf numFmtId="0" fontId="19" fillId="0" borderId="11" xfId="1" applyFont="1" applyBorder="1" applyAlignment="1">
      <alignment horizontal="center"/>
    </xf>
    <xf numFmtId="0" fontId="19" fillId="0" borderId="13" xfId="1" applyFont="1" applyBorder="1" applyAlignment="1">
      <alignment horizontal="center"/>
    </xf>
    <xf numFmtId="0" fontId="13" fillId="10" borderId="17" xfId="0" applyFont="1" applyFill="1" applyBorder="1" applyAlignment="1">
      <alignment horizontal="center" vertical="top" wrapText="1"/>
    </xf>
    <xf numFmtId="0" fontId="13" fillId="10" borderId="2" xfId="0" applyFont="1" applyFill="1" applyBorder="1" applyAlignment="1">
      <alignment horizontal="center" vertical="top" wrapText="1"/>
    </xf>
    <xf numFmtId="0" fontId="12" fillId="0" borderId="3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3" fillId="10" borderId="18" xfId="0" applyFont="1" applyFill="1" applyBorder="1" applyAlignment="1">
      <alignment horizontal="center" vertical="top" wrapText="1"/>
    </xf>
    <xf numFmtId="0" fontId="13" fillId="10" borderId="3" xfId="0" applyFont="1" applyFill="1" applyBorder="1" applyAlignment="1">
      <alignment horizontal="center" vertical="top" wrapText="1"/>
    </xf>
    <xf numFmtId="0" fontId="13" fillId="10" borderId="16" xfId="0" applyFont="1" applyFill="1" applyBorder="1" applyAlignment="1">
      <alignment horizontal="center" vertical="top" wrapText="1"/>
    </xf>
    <xf numFmtId="0" fontId="13" fillId="10" borderId="1" xfId="0" applyFont="1" applyFill="1" applyBorder="1" applyAlignment="1">
      <alignment horizontal="center" vertical="top" wrapText="1"/>
    </xf>
    <xf numFmtId="0" fontId="14" fillId="10" borderId="16" xfId="0" applyFont="1" applyFill="1" applyBorder="1" applyAlignment="1">
      <alignment horizontal="center" vertical="top" wrapText="1"/>
    </xf>
    <xf numFmtId="0" fontId="14" fillId="10" borderId="1" xfId="0" applyFont="1" applyFill="1" applyBorder="1" applyAlignment="1">
      <alignment horizontal="center" vertical="top" wrapText="1"/>
    </xf>
    <xf numFmtId="0" fontId="11" fillId="0" borderId="40" xfId="1" applyFont="1" applyBorder="1" applyAlignment="1">
      <alignment horizontal="center" vertical="center" textRotation="90"/>
    </xf>
    <xf numFmtId="0" fontId="11" fillId="0" borderId="16" xfId="1" applyFont="1" applyBorder="1" applyAlignment="1">
      <alignment horizontal="center" vertical="center" textRotation="90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/>
    </xf>
    <xf numFmtId="0" fontId="26" fillId="0" borderId="43" xfId="0" applyFont="1" applyBorder="1" applyAlignment="1">
      <alignment horizontal="center" vertical="center" wrapText="1"/>
    </xf>
    <xf numFmtId="0" fontId="22" fillId="0" borderId="34" xfId="1" applyFont="1" applyBorder="1" applyAlignment="1">
      <alignment horizontal="center"/>
    </xf>
    <xf numFmtId="0" fontId="22" fillId="0" borderId="32" xfId="1" applyFont="1" applyBorder="1" applyAlignment="1">
      <alignment horizontal="center"/>
    </xf>
    <xf numFmtId="0" fontId="22" fillId="0" borderId="35" xfId="1" applyFont="1" applyBorder="1" applyAlignment="1">
      <alignment horizontal="center"/>
    </xf>
    <xf numFmtId="0" fontId="22" fillId="0" borderId="18" xfId="1" applyFont="1" applyBorder="1" applyAlignment="1">
      <alignment horizontal="center"/>
    </xf>
    <xf numFmtId="0" fontId="22" fillId="0" borderId="29" xfId="1" applyFont="1" applyBorder="1" applyAlignment="1">
      <alignment horizontal="center"/>
    </xf>
    <xf numFmtId="0" fontId="22" fillId="0" borderId="14" xfId="1" applyFont="1" applyBorder="1" applyAlignment="1">
      <alignment horizontal="center"/>
    </xf>
    <xf numFmtId="0" fontId="22" fillId="0" borderId="11" xfId="1" applyFont="1" applyBorder="1" applyAlignment="1">
      <alignment horizontal="center"/>
    </xf>
    <xf numFmtId="0" fontId="22" fillId="0" borderId="22" xfId="1" applyFont="1" applyBorder="1" applyAlignment="1">
      <alignment horizontal="center"/>
    </xf>
    <xf numFmtId="0" fontId="22" fillId="0" borderId="12" xfId="1" applyFont="1" applyBorder="1" applyAlignment="1">
      <alignment horizontal="center"/>
    </xf>
    <xf numFmtId="0" fontId="22" fillId="0" borderId="10" xfId="1" applyFont="1" applyBorder="1" applyAlignment="1">
      <alignment horizontal="center"/>
    </xf>
    <xf numFmtId="0" fontId="22" fillId="0" borderId="6" xfId="1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0" fontId="35" fillId="25" borderId="1" xfId="0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24" borderId="1" xfId="0" applyFont="1" applyFill="1" applyBorder="1" applyAlignment="1">
      <alignment horizontal="center"/>
    </xf>
    <xf numFmtId="0" fontId="35" fillId="12" borderId="1" xfId="0" applyFont="1" applyFill="1" applyBorder="1" applyAlignment="1">
      <alignment horizontal="center"/>
    </xf>
  </cellXfs>
  <cellStyles count="4">
    <cellStyle name="Excel Built-in Normal" xfId="1" xr:uid="{00000000-0005-0000-0000-000000000000}"/>
    <cellStyle name="Normalny" xfId="0" builtinId="0"/>
    <cellStyle name="Normalny 2" xfId="2" xr:uid="{00000000-0005-0000-0000-000002000000}"/>
    <cellStyle name="Procentowy" xfId="3" builtinId="5"/>
  </cellStyles>
  <dxfs count="0"/>
  <tableStyles count="0" defaultTableStyle="TableStyleMedium2" defaultPivotStyle="PivotStyleLight16"/>
  <colors>
    <mruColors>
      <color rgb="FFDBDBDB"/>
      <color rgb="FFFFFF99"/>
      <color rgb="FFCCFFFF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86750-AA72-4BFD-B167-C8BA8011368A}">
  <sheetPr>
    <pageSetUpPr fitToPage="1"/>
  </sheetPr>
  <dimension ref="A1:AA86"/>
  <sheetViews>
    <sheetView tabSelected="1" zoomScale="90" zoomScaleNormal="90" workbookViewId="0">
      <pane xSplit="3" ySplit="6" topLeftCell="D9" activePane="bottomRight" state="frozen"/>
      <selection pane="topRight" activeCell="D1" sqref="D1"/>
      <selection pane="bottomLeft" activeCell="A7" sqref="A7"/>
      <selection pane="bottomRight" activeCell="T76" sqref="T76"/>
    </sheetView>
  </sheetViews>
  <sheetFormatPr defaultColWidth="8.6328125" defaultRowHeight="14.5" x14ac:dyDescent="0.35"/>
  <cols>
    <col min="1" max="1" width="3.453125" customWidth="1"/>
    <col min="2" max="2" width="7.1796875" style="105" customWidth="1"/>
    <col min="3" max="3" width="31.54296875" customWidth="1"/>
    <col min="4" max="4" width="6.36328125" customWidth="1"/>
    <col min="5" max="5" width="9" bestFit="1" customWidth="1"/>
    <col min="6" max="6" width="4.6328125" customWidth="1"/>
    <col min="7" max="7" width="5.90625" customWidth="1"/>
    <col min="8" max="19" width="3.6328125" customWidth="1"/>
    <col min="20" max="20" width="8" style="8" customWidth="1"/>
    <col min="26" max="26" width="69.90625" customWidth="1"/>
  </cols>
  <sheetData>
    <row r="1" spans="1:27" x14ac:dyDescent="0.35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V1" s="142"/>
    </row>
    <row r="2" spans="1:27" x14ac:dyDescent="0.35">
      <c r="A2" s="236" t="s">
        <v>1</v>
      </c>
      <c r="B2" s="236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</row>
    <row r="3" spans="1:27" ht="15" thickBot="1" x14ac:dyDescent="0.4">
      <c r="A3" s="113"/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32"/>
      <c r="V3" s="32"/>
      <c r="W3" s="32"/>
      <c r="X3" s="32"/>
      <c r="Y3" s="32"/>
    </row>
    <row r="4" spans="1:27" ht="15" thickTop="1" x14ac:dyDescent="0.35">
      <c r="A4" s="238" t="s">
        <v>2</v>
      </c>
      <c r="B4" s="234" t="s">
        <v>88</v>
      </c>
      <c r="C4" s="239" t="s">
        <v>3</v>
      </c>
      <c r="D4" s="241" t="s">
        <v>4</v>
      </c>
      <c r="E4" s="242"/>
      <c r="F4" s="242"/>
      <c r="G4" s="243"/>
      <c r="H4" s="244" t="s">
        <v>5</v>
      </c>
      <c r="I4" s="238"/>
      <c r="J4" s="245"/>
      <c r="K4" s="244" t="s">
        <v>6</v>
      </c>
      <c r="L4" s="238"/>
      <c r="M4" s="246"/>
      <c r="N4" s="247" t="s">
        <v>7</v>
      </c>
      <c r="O4" s="238"/>
      <c r="P4" s="245"/>
      <c r="Q4" s="244" t="s">
        <v>8</v>
      </c>
      <c r="R4" s="238"/>
      <c r="S4" s="248"/>
      <c r="T4" s="249" t="s">
        <v>9</v>
      </c>
      <c r="U4" s="228" t="s">
        <v>10</v>
      </c>
      <c r="V4" s="228" t="s">
        <v>11</v>
      </c>
      <c r="W4" s="230" t="s">
        <v>12</v>
      </c>
      <c r="X4" s="232" t="s">
        <v>13</v>
      </c>
      <c r="Y4" s="217" t="s">
        <v>14</v>
      </c>
      <c r="Z4" s="106"/>
    </row>
    <row r="5" spans="1:27" x14ac:dyDescent="0.35">
      <c r="A5" s="223"/>
      <c r="B5" s="234"/>
      <c r="C5" s="240"/>
      <c r="D5" s="219" t="s">
        <v>15</v>
      </c>
      <c r="E5" s="220"/>
      <c r="F5" s="220"/>
      <c r="G5" s="221"/>
      <c r="H5" s="222">
        <v>15</v>
      </c>
      <c r="I5" s="223"/>
      <c r="J5" s="224"/>
      <c r="K5" s="222">
        <v>15</v>
      </c>
      <c r="L5" s="223"/>
      <c r="M5" s="225"/>
      <c r="N5" s="226">
        <v>15</v>
      </c>
      <c r="O5" s="223"/>
      <c r="P5" s="224"/>
      <c r="Q5" s="222">
        <v>15</v>
      </c>
      <c r="R5" s="223"/>
      <c r="S5" s="227"/>
      <c r="T5" s="250"/>
      <c r="U5" s="229"/>
      <c r="V5" s="229"/>
      <c r="W5" s="231"/>
      <c r="X5" s="233"/>
      <c r="Y5" s="218"/>
      <c r="Z5" s="106"/>
    </row>
    <row r="6" spans="1:27" ht="38.4" customHeight="1" x14ac:dyDescent="0.35">
      <c r="A6" s="223"/>
      <c r="B6" s="235"/>
      <c r="C6" s="240"/>
      <c r="D6" s="17" t="s">
        <v>16</v>
      </c>
      <c r="E6" s="14" t="s">
        <v>17</v>
      </c>
      <c r="F6" s="15" t="s">
        <v>18</v>
      </c>
      <c r="G6" s="16" t="s">
        <v>19</v>
      </c>
      <c r="H6" s="17" t="s">
        <v>20</v>
      </c>
      <c r="I6" s="14" t="s">
        <v>17</v>
      </c>
      <c r="J6" s="37" t="s">
        <v>19</v>
      </c>
      <c r="K6" s="17" t="s">
        <v>20</v>
      </c>
      <c r="L6" s="14" t="s">
        <v>17</v>
      </c>
      <c r="M6" s="88" t="s">
        <v>19</v>
      </c>
      <c r="N6" s="89" t="s">
        <v>20</v>
      </c>
      <c r="O6" s="14" t="s">
        <v>17</v>
      </c>
      <c r="P6" s="37" t="s">
        <v>19</v>
      </c>
      <c r="Q6" s="17" t="s">
        <v>20</v>
      </c>
      <c r="R6" s="14" t="s">
        <v>17</v>
      </c>
      <c r="S6" s="42" t="s">
        <v>19</v>
      </c>
      <c r="T6" s="250"/>
      <c r="U6" s="229"/>
      <c r="V6" s="229"/>
      <c r="W6" s="231"/>
      <c r="X6" s="233"/>
      <c r="Y6" s="218"/>
      <c r="Z6" s="107"/>
    </row>
    <row r="7" spans="1:27" x14ac:dyDescent="0.35">
      <c r="A7" s="251" t="s">
        <v>21</v>
      </c>
      <c r="B7" s="251"/>
      <c r="C7" s="251"/>
      <c r="D7" s="183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5"/>
      <c r="T7" s="48"/>
      <c r="U7" s="46"/>
      <c r="V7" s="46"/>
      <c r="W7" s="30"/>
      <c r="X7" s="30"/>
      <c r="Y7" s="31"/>
    </row>
    <row r="8" spans="1:27" x14ac:dyDescent="0.35">
      <c r="A8" s="18">
        <v>1</v>
      </c>
      <c r="B8" s="108" t="s">
        <v>98</v>
      </c>
      <c r="C8" s="35" t="s">
        <v>22</v>
      </c>
      <c r="D8" s="24">
        <f>SUM(H8+K8+N8+Q8)</f>
        <v>0</v>
      </c>
      <c r="E8" s="19">
        <f>SUM(I8+L8+O8+R8)</f>
        <v>90</v>
      </c>
      <c r="F8" s="20">
        <f>SUM(D8:E8)</f>
        <v>90</v>
      </c>
      <c r="G8" s="21">
        <f>J8+M8+P8+S8</f>
        <v>6</v>
      </c>
      <c r="H8" s="22">
        <v>0</v>
      </c>
      <c r="I8" s="23">
        <v>30</v>
      </c>
      <c r="J8" s="40">
        <v>2</v>
      </c>
      <c r="K8" s="24">
        <v>0</v>
      </c>
      <c r="L8" s="19">
        <v>30</v>
      </c>
      <c r="M8" s="90">
        <v>2</v>
      </c>
      <c r="N8" s="22">
        <v>0</v>
      </c>
      <c r="O8" s="23">
        <v>30</v>
      </c>
      <c r="P8" s="40">
        <v>2</v>
      </c>
      <c r="Q8" s="24"/>
      <c r="R8" s="19"/>
      <c r="S8" s="43"/>
      <c r="T8" s="53" t="s">
        <v>23</v>
      </c>
      <c r="U8" s="46">
        <f>E8/25</f>
        <v>3.6</v>
      </c>
      <c r="V8" s="46">
        <v>3</v>
      </c>
      <c r="W8" s="30">
        <f>F8/25</f>
        <v>3.6</v>
      </c>
      <c r="X8" s="30"/>
      <c r="Y8" s="31"/>
    </row>
    <row r="9" spans="1:27" x14ac:dyDescent="0.35">
      <c r="A9" s="18">
        <v>2</v>
      </c>
      <c r="B9" s="108" t="s">
        <v>99</v>
      </c>
      <c r="C9" s="35" t="s">
        <v>168</v>
      </c>
      <c r="D9" s="24">
        <f t="shared" ref="D9:D19" si="0">SUM(H9+K9+N9+Q9)</f>
        <v>0</v>
      </c>
      <c r="E9" s="19">
        <f t="shared" ref="E9:E19" si="1">SUM(I9+L9+O9+R9)</f>
        <v>60</v>
      </c>
      <c r="F9" s="20">
        <f t="shared" ref="F9:F19" si="2">SUM(D9:E9)</f>
        <v>60</v>
      </c>
      <c r="G9" s="21">
        <f t="shared" ref="G9:G19" si="3">J9+M9+P9+S9</f>
        <v>4</v>
      </c>
      <c r="H9" s="52"/>
      <c r="I9" s="51"/>
      <c r="J9" s="91"/>
      <c r="K9" s="92">
        <v>0</v>
      </c>
      <c r="L9" s="19">
        <v>30</v>
      </c>
      <c r="M9" s="90">
        <v>2</v>
      </c>
      <c r="N9" s="22">
        <v>0</v>
      </c>
      <c r="O9" s="23">
        <v>30</v>
      </c>
      <c r="P9" s="93">
        <v>2</v>
      </c>
      <c r="Q9" s="92"/>
      <c r="R9" s="19"/>
      <c r="S9" s="100"/>
      <c r="T9" s="103" t="s">
        <v>24</v>
      </c>
      <c r="U9" s="46">
        <f t="shared" ref="U9:U19" si="4">E9/25</f>
        <v>2.4</v>
      </c>
      <c r="V9" s="46">
        <v>2</v>
      </c>
      <c r="W9" s="30">
        <f t="shared" ref="W9:W19" si="5">F9/25</f>
        <v>2.4</v>
      </c>
      <c r="X9" s="30"/>
      <c r="Y9" s="31">
        <f>G9</f>
        <v>4</v>
      </c>
    </row>
    <row r="10" spans="1:27" x14ac:dyDescent="0.35">
      <c r="A10" s="18">
        <v>3</v>
      </c>
      <c r="B10" s="108" t="s">
        <v>100</v>
      </c>
      <c r="C10" s="33" t="s">
        <v>25</v>
      </c>
      <c r="D10" s="24">
        <f t="shared" si="0"/>
        <v>30</v>
      </c>
      <c r="E10" s="19">
        <f t="shared" si="1"/>
        <v>30</v>
      </c>
      <c r="F10" s="20">
        <f t="shared" si="2"/>
        <v>60</v>
      </c>
      <c r="G10" s="21">
        <f t="shared" si="3"/>
        <v>4</v>
      </c>
      <c r="H10" s="24">
        <v>30</v>
      </c>
      <c r="I10" s="19">
        <v>30</v>
      </c>
      <c r="J10" s="39">
        <v>4</v>
      </c>
      <c r="K10" s="24"/>
      <c r="L10" s="19"/>
      <c r="M10" s="38"/>
      <c r="N10" s="24"/>
      <c r="O10" s="19"/>
      <c r="P10" s="39"/>
      <c r="Q10" s="24"/>
      <c r="R10" s="19"/>
      <c r="S10" s="45"/>
      <c r="T10" s="53" t="s">
        <v>26</v>
      </c>
      <c r="U10" s="46">
        <f t="shared" si="4"/>
        <v>1.2</v>
      </c>
      <c r="V10" s="46">
        <v>1</v>
      </c>
      <c r="W10" s="30">
        <f t="shared" si="5"/>
        <v>2.4</v>
      </c>
      <c r="X10" s="30">
        <f>G10</f>
        <v>4</v>
      </c>
      <c r="Y10" s="31"/>
      <c r="Z10" s="111"/>
      <c r="AA10" s="112"/>
    </row>
    <row r="11" spans="1:27" x14ac:dyDescent="0.35">
      <c r="A11" s="18">
        <v>4</v>
      </c>
      <c r="B11" s="108" t="s">
        <v>101</v>
      </c>
      <c r="C11" s="34" t="s">
        <v>89</v>
      </c>
      <c r="D11" s="24">
        <f t="shared" si="0"/>
        <v>30</v>
      </c>
      <c r="E11" s="19">
        <f t="shared" si="1"/>
        <v>45</v>
      </c>
      <c r="F11" s="20">
        <f t="shared" si="2"/>
        <v>75</v>
      </c>
      <c r="G11" s="21">
        <f t="shared" si="3"/>
        <v>5</v>
      </c>
      <c r="H11" s="24">
        <v>30</v>
      </c>
      <c r="I11" s="19">
        <v>45</v>
      </c>
      <c r="J11" s="39">
        <v>5</v>
      </c>
      <c r="K11" s="24"/>
      <c r="L11" s="19"/>
      <c r="M11" s="38"/>
      <c r="N11" s="24"/>
      <c r="O11" s="19"/>
      <c r="P11" s="39"/>
      <c r="Q11" s="24"/>
      <c r="R11" s="19"/>
      <c r="S11" s="45"/>
      <c r="T11" s="53" t="s">
        <v>26</v>
      </c>
      <c r="U11" s="46">
        <f t="shared" si="4"/>
        <v>1.8</v>
      </c>
      <c r="V11" s="46">
        <v>3</v>
      </c>
      <c r="W11" s="30">
        <f t="shared" si="5"/>
        <v>3</v>
      </c>
      <c r="X11" s="30"/>
      <c r="Y11" s="31"/>
      <c r="Z11" s="111"/>
      <c r="AA11" s="112"/>
    </row>
    <row r="12" spans="1:27" x14ac:dyDescent="0.35">
      <c r="A12" s="18">
        <v>5</v>
      </c>
      <c r="B12" s="108" t="s">
        <v>102</v>
      </c>
      <c r="C12" s="33" t="s">
        <v>27</v>
      </c>
      <c r="D12" s="24">
        <f t="shared" si="0"/>
        <v>30</v>
      </c>
      <c r="E12" s="19">
        <f t="shared" si="1"/>
        <v>45</v>
      </c>
      <c r="F12" s="20">
        <f t="shared" si="2"/>
        <v>75</v>
      </c>
      <c r="G12" s="21">
        <f t="shared" si="3"/>
        <v>5</v>
      </c>
      <c r="H12" s="24">
        <v>30</v>
      </c>
      <c r="I12" s="19">
        <v>45</v>
      </c>
      <c r="J12" s="39">
        <v>5</v>
      </c>
      <c r="K12" s="24"/>
      <c r="L12" s="19"/>
      <c r="M12" s="38"/>
      <c r="N12" s="24"/>
      <c r="O12" s="19"/>
      <c r="P12" s="39"/>
      <c r="Q12" s="24"/>
      <c r="R12" s="19"/>
      <c r="S12" s="45"/>
      <c r="T12" s="53" t="s">
        <v>28</v>
      </c>
      <c r="U12" s="46">
        <f t="shared" si="4"/>
        <v>1.8</v>
      </c>
      <c r="V12" s="46">
        <v>2.2000000000000002</v>
      </c>
      <c r="W12" s="30">
        <f t="shared" si="5"/>
        <v>3</v>
      </c>
      <c r="X12" s="30"/>
      <c r="Y12" s="31"/>
      <c r="Z12" s="111"/>
      <c r="AA12" s="112"/>
    </row>
    <row r="13" spans="1:27" ht="21" x14ac:dyDescent="0.35">
      <c r="A13" s="18">
        <v>6</v>
      </c>
      <c r="B13" s="108" t="s">
        <v>103</v>
      </c>
      <c r="C13" s="34" t="s">
        <v>29</v>
      </c>
      <c r="D13" s="24">
        <f t="shared" si="0"/>
        <v>30</v>
      </c>
      <c r="E13" s="19">
        <f t="shared" si="1"/>
        <v>45</v>
      </c>
      <c r="F13" s="20">
        <f t="shared" si="2"/>
        <v>75</v>
      </c>
      <c r="G13" s="21">
        <f t="shared" si="3"/>
        <v>5</v>
      </c>
      <c r="H13" s="24">
        <v>30</v>
      </c>
      <c r="I13" s="19">
        <v>45</v>
      </c>
      <c r="J13" s="39">
        <v>5</v>
      </c>
      <c r="K13" s="24"/>
      <c r="L13" s="19"/>
      <c r="M13" s="38"/>
      <c r="N13" s="24"/>
      <c r="O13" s="19"/>
      <c r="P13" s="39"/>
      <c r="Q13" s="24"/>
      <c r="R13" s="19"/>
      <c r="S13" s="45"/>
      <c r="T13" s="53" t="s">
        <v>30</v>
      </c>
      <c r="U13" s="46">
        <f t="shared" si="4"/>
        <v>1.8</v>
      </c>
      <c r="V13" s="46">
        <v>2.2000000000000002</v>
      </c>
      <c r="W13" s="30">
        <f t="shared" si="5"/>
        <v>3</v>
      </c>
      <c r="X13" s="30"/>
      <c r="Y13" s="31"/>
      <c r="Z13" s="111"/>
      <c r="AA13" s="112"/>
    </row>
    <row r="14" spans="1:27" x14ac:dyDescent="0.35">
      <c r="A14" s="18">
        <v>7</v>
      </c>
      <c r="B14" s="108" t="s">
        <v>104</v>
      </c>
      <c r="C14" s="34" t="s">
        <v>96</v>
      </c>
      <c r="D14" s="24">
        <f t="shared" si="0"/>
        <v>30</v>
      </c>
      <c r="E14" s="19">
        <f t="shared" si="1"/>
        <v>0</v>
      </c>
      <c r="F14" s="20">
        <f t="shared" si="2"/>
        <v>30</v>
      </c>
      <c r="G14" s="21">
        <f t="shared" si="3"/>
        <v>2</v>
      </c>
      <c r="H14" s="24">
        <v>30</v>
      </c>
      <c r="I14" s="19">
        <v>0</v>
      </c>
      <c r="J14" s="39">
        <v>2</v>
      </c>
      <c r="K14" s="24"/>
      <c r="L14" s="19"/>
      <c r="M14" s="38"/>
      <c r="N14" s="24"/>
      <c r="O14" s="19"/>
      <c r="P14" s="39"/>
      <c r="Q14" s="24"/>
      <c r="R14" s="19"/>
      <c r="S14" s="45"/>
      <c r="T14" s="53" t="s">
        <v>30</v>
      </c>
      <c r="U14" s="46">
        <f t="shared" si="4"/>
        <v>0</v>
      </c>
      <c r="V14" s="46">
        <v>0</v>
      </c>
      <c r="W14" s="30">
        <f t="shared" si="5"/>
        <v>1.2</v>
      </c>
      <c r="X14" s="30"/>
      <c r="Y14" s="31">
        <f>G14</f>
        <v>2</v>
      </c>
      <c r="Z14" s="111"/>
      <c r="AA14" s="112"/>
    </row>
    <row r="15" spans="1:27" x14ac:dyDescent="0.35">
      <c r="A15" s="18">
        <v>8</v>
      </c>
      <c r="B15" s="108" t="s">
        <v>105</v>
      </c>
      <c r="C15" s="34" t="s">
        <v>87</v>
      </c>
      <c r="D15" s="24">
        <f t="shared" si="0"/>
        <v>15</v>
      </c>
      <c r="E15" s="19">
        <f t="shared" si="1"/>
        <v>15</v>
      </c>
      <c r="F15" s="20">
        <f t="shared" si="2"/>
        <v>30</v>
      </c>
      <c r="G15" s="21">
        <f t="shared" si="3"/>
        <v>2</v>
      </c>
      <c r="H15" s="24">
        <v>15</v>
      </c>
      <c r="I15" s="19">
        <v>15</v>
      </c>
      <c r="J15" s="39">
        <v>2</v>
      </c>
      <c r="K15" s="24"/>
      <c r="L15" s="19"/>
      <c r="M15" s="38"/>
      <c r="N15" s="24"/>
      <c r="O15" s="19"/>
      <c r="P15" s="39"/>
      <c r="Q15" s="24"/>
      <c r="R15" s="19"/>
      <c r="S15" s="45"/>
      <c r="T15" s="53" t="s">
        <v>30</v>
      </c>
      <c r="U15" s="46">
        <f t="shared" si="4"/>
        <v>0.6</v>
      </c>
      <c r="V15" s="46">
        <v>0.6</v>
      </c>
      <c r="W15" s="30">
        <f t="shared" si="5"/>
        <v>1.2</v>
      </c>
      <c r="X15" s="30"/>
      <c r="Y15" s="31"/>
      <c r="Z15" s="111"/>
      <c r="AA15" s="112"/>
    </row>
    <row r="16" spans="1:27" x14ac:dyDescent="0.35">
      <c r="A16" s="18">
        <v>9</v>
      </c>
      <c r="B16" s="108" t="s">
        <v>106</v>
      </c>
      <c r="C16" s="33" t="s">
        <v>31</v>
      </c>
      <c r="D16" s="24">
        <f t="shared" si="0"/>
        <v>30</v>
      </c>
      <c r="E16" s="19">
        <f t="shared" si="1"/>
        <v>15</v>
      </c>
      <c r="F16" s="20">
        <f t="shared" si="2"/>
        <v>45</v>
      </c>
      <c r="G16" s="21">
        <f t="shared" si="3"/>
        <v>3</v>
      </c>
      <c r="H16" s="24">
        <v>30</v>
      </c>
      <c r="I16" s="19">
        <v>15</v>
      </c>
      <c r="J16" s="39">
        <v>3</v>
      </c>
      <c r="K16" s="24"/>
      <c r="L16" s="19"/>
      <c r="M16" s="38"/>
      <c r="N16" s="24"/>
      <c r="O16" s="19"/>
      <c r="P16" s="39"/>
      <c r="Q16" s="24"/>
      <c r="R16" s="19"/>
      <c r="S16" s="45"/>
      <c r="T16" s="53" t="s">
        <v>26</v>
      </c>
      <c r="U16" s="46">
        <f t="shared" si="4"/>
        <v>0.6</v>
      </c>
      <c r="V16" s="46">
        <v>2</v>
      </c>
      <c r="W16" s="30">
        <f t="shared" si="5"/>
        <v>1.8</v>
      </c>
      <c r="X16" s="30"/>
      <c r="Y16" s="31"/>
      <c r="Z16" s="111"/>
      <c r="AA16" s="112"/>
    </row>
    <row r="17" spans="1:27" x14ac:dyDescent="0.35">
      <c r="A17" s="18">
        <v>10</v>
      </c>
      <c r="B17" s="108" t="s">
        <v>217</v>
      </c>
      <c r="C17" s="68" t="s">
        <v>216</v>
      </c>
      <c r="D17" s="24">
        <f t="shared" si="0"/>
        <v>15</v>
      </c>
      <c r="E17" s="19">
        <f t="shared" si="1"/>
        <v>0</v>
      </c>
      <c r="F17" s="20">
        <f t="shared" si="2"/>
        <v>15</v>
      </c>
      <c r="G17" s="21">
        <f t="shared" si="3"/>
        <v>1</v>
      </c>
      <c r="H17" s="24"/>
      <c r="I17" s="19"/>
      <c r="J17" s="38"/>
      <c r="K17" s="24">
        <v>15</v>
      </c>
      <c r="L17" s="19">
        <v>0</v>
      </c>
      <c r="M17" s="147">
        <v>1</v>
      </c>
      <c r="N17" s="92"/>
      <c r="O17" s="19"/>
      <c r="P17" s="39"/>
      <c r="Q17" s="24"/>
      <c r="R17" s="19"/>
      <c r="S17" s="148"/>
      <c r="T17" s="103" t="s">
        <v>37</v>
      </c>
      <c r="U17" s="46">
        <f t="shared" si="4"/>
        <v>0</v>
      </c>
      <c r="V17" s="46">
        <v>0.5</v>
      </c>
      <c r="W17" s="30">
        <f t="shared" si="5"/>
        <v>0.6</v>
      </c>
      <c r="X17" s="30"/>
      <c r="Y17" s="31"/>
      <c r="Z17" s="112"/>
      <c r="AA17" s="112"/>
    </row>
    <row r="18" spans="1:27" x14ac:dyDescent="0.35">
      <c r="A18" s="18">
        <v>11</v>
      </c>
      <c r="B18" s="108" t="s">
        <v>218</v>
      </c>
      <c r="C18" s="33" t="s">
        <v>97</v>
      </c>
      <c r="D18" s="24">
        <f t="shared" si="0"/>
        <v>0</v>
      </c>
      <c r="E18" s="19">
        <f t="shared" si="1"/>
        <v>30</v>
      </c>
      <c r="F18" s="20">
        <f t="shared" si="2"/>
        <v>30</v>
      </c>
      <c r="G18" s="21">
        <f t="shared" si="3"/>
        <v>6</v>
      </c>
      <c r="H18" s="24"/>
      <c r="I18" s="19"/>
      <c r="J18" s="38"/>
      <c r="K18" s="24">
        <v>0</v>
      </c>
      <c r="L18" s="19">
        <v>10</v>
      </c>
      <c r="M18" s="38">
        <v>2</v>
      </c>
      <c r="N18" s="24">
        <v>0</v>
      </c>
      <c r="O18" s="19">
        <v>10</v>
      </c>
      <c r="P18" s="38">
        <v>2</v>
      </c>
      <c r="Q18" s="24">
        <v>0</v>
      </c>
      <c r="R18" s="19">
        <v>10</v>
      </c>
      <c r="S18" s="44">
        <v>2</v>
      </c>
      <c r="T18" s="53" t="s">
        <v>55</v>
      </c>
      <c r="U18" s="46">
        <f t="shared" si="4"/>
        <v>1.2</v>
      </c>
      <c r="V18" s="46">
        <v>1</v>
      </c>
      <c r="W18" s="30">
        <f t="shared" si="5"/>
        <v>1.2</v>
      </c>
      <c r="X18" s="30"/>
      <c r="Y18" s="31">
        <v>6</v>
      </c>
      <c r="Z18" s="112"/>
      <c r="AA18" s="112"/>
    </row>
    <row r="19" spans="1:27" x14ac:dyDescent="0.35">
      <c r="A19" s="18">
        <v>12</v>
      </c>
      <c r="B19" s="108" t="s">
        <v>219</v>
      </c>
      <c r="C19" s="36" t="s">
        <v>57</v>
      </c>
      <c r="D19" s="24">
        <f t="shared" si="0"/>
        <v>0</v>
      </c>
      <c r="E19" s="19">
        <f t="shared" si="1"/>
        <v>15</v>
      </c>
      <c r="F19" s="20">
        <f t="shared" si="2"/>
        <v>15</v>
      </c>
      <c r="G19" s="21">
        <f t="shared" si="3"/>
        <v>10</v>
      </c>
      <c r="H19" s="24"/>
      <c r="I19" s="19"/>
      <c r="J19" s="38"/>
      <c r="K19" s="24"/>
      <c r="L19" s="19"/>
      <c r="M19" s="38"/>
      <c r="N19" s="24"/>
      <c r="O19" s="19"/>
      <c r="P19" s="38"/>
      <c r="Q19" s="24">
        <v>0</v>
      </c>
      <c r="R19" s="19">
        <v>15</v>
      </c>
      <c r="S19" s="44">
        <v>10</v>
      </c>
      <c r="T19" s="53" t="s">
        <v>58</v>
      </c>
      <c r="U19" s="46">
        <f t="shared" si="4"/>
        <v>0.6</v>
      </c>
      <c r="V19" s="46">
        <v>2</v>
      </c>
      <c r="W19" s="30">
        <f t="shared" si="5"/>
        <v>0.6</v>
      </c>
      <c r="X19" s="30"/>
      <c r="Y19" s="31"/>
      <c r="Z19" s="112"/>
      <c r="AA19" s="112"/>
    </row>
    <row r="20" spans="1:27" x14ac:dyDescent="0.35">
      <c r="A20" s="191" t="s">
        <v>221</v>
      </c>
      <c r="B20" s="192"/>
      <c r="C20" s="192"/>
      <c r="D20" s="95">
        <f>SUM(D8:D19)</f>
        <v>210</v>
      </c>
      <c r="E20" s="143">
        <f>SUM(E8:E19)</f>
        <v>390</v>
      </c>
      <c r="F20" s="145">
        <f>SUM(F8:F19)</f>
        <v>600</v>
      </c>
      <c r="G20" s="144">
        <f>SUM(G8:G19)</f>
        <v>53</v>
      </c>
      <c r="H20" s="193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5"/>
      <c r="U20" s="46"/>
      <c r="V20" s="46"/>
      <c r="W20" s="30"/>
      <c r="X20" s="30"/>
      <c r="Y20" s="31"/>
    </row>
    <row r="21" spans="1:27" x14ac:dyDescent="0.35">
      <c r="A21" s="196" t="s">
        <v>32</v>
      </c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8"/>
      <c r="U21" s="46"/>
      <c r="V21" s="46"/>
      <c r="W21" s="30"/>
      <c r="X21" s="30"/>
      <c r="Y21" s="31"/>
    </row>
    <row r="22" spans="1:27" x14ac:dyDescent="0.35">
      <c r="A22" s="196" t="s">
        <v>33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8"/>
      <c r="U22" s="46"/>
      <c r="V22" s="46"/>
      <c r="W22" s="30"/>
      <c r="X22" s="30"/>
      <c r="Y22" s="31"/>
    </row>
    <row r="23" spans="1:27" x14ac:dyDescent="0.35">
      <c r="A23" s="18">
        <v>13</v>
      </c>
      <c r="B23" s="108" t="s">
        <v>108</v>
      </c>
      <c r="C23" s="96" t="s">
        <v>34</v>
      </c>
      <c r="D23" s="87">
        <f>SUM(H23+K23+N23+Q23)</f>
        <v>15</v>
      </c>
      <c r="E23" s="19">
        <f>SUM(I23+L23+O23+R23)</f>
        <v>30</v>
      </c>
      <c r="F23" s="26">
        <f>SUM(D23:E23)</f>
        <v>45</v>
      </c>
      <c r="G23" s="78">
        <f>J23+M23+P23+S23</f>
        <v>3</v>
      </c>
      <c r="H23" s="24"/>
      <c r="I23" s="19"/>
      <c r="J23" s="38"/>
      <c r="K23" s="24">
        <v>15</v>
      </c>
      <c r="L23" s="19">
        <v>30</v>
      </c>
      <c r="M23" s="38">
        <v>3</v>
      </c>
      <c r="N23" s="24"/>
      <c r="O23" s="19"/>
      <c r="P23" s="38"/>
      <c r="Q23" s="24"/>
      <c r="R23" s="19"/>
      <c r="S23" s="44"/>
      <c r="T23" s="53" t="s">
        <v>35</v>
      </c>
      <c r="U23" s="46">
        <f t="shared" ref="U23:U55" si="6">E23/25</f>
        <v>1.2</v>
      </c>
      <c r="V23" s="46">
        <v>1.6</v>
      </c>
      <c r="W23" s="30">
        <f t="shared" ref="W23:W57" si="7">F23/25</f>
        <v>1.8</v>
      </c>
      <c r="X23" s="30"/>
      <c r="Y23" s="31"/>
    </row>
    <row r="24" spans="1:27" x14ac:dyDescent="0.35">
      <c r="A24" s="18">
        <v>14</v>
      </c>
      <c r="B24" s="108" t="s">
        <v>109</v>
      </c>
      <c r="C24" s="35" t="s">
        <v>36</v>
      </c>
      <c r="D24" s="87">
        <f t="shared" ref="D24:D34" si="8">SUM(H24+K24+N24+Q24)</f>
        <v>15</v>
      </c>
      <c r="E24" s="19">
        <f t="shared" ref="E24:E34" si="9">SUM(I24+L24+O24+R24)</f>
        <v>30</v>
      </c>
      <c r="F24" s="26">
        <f t="shared" ref="F24:F34" si="10">SUM(D24:E24)</f>
        <v>45</v>
      </c>
      <c r="G24" s="78">
        <f t="shared" ref="G24:G34" si="11">J24+M24+P24+S24</f>
        <v>3</v>
      </c>
      <c r="H24" s="24"/>
      <c r="I24" s="19"/>
      <c r="J24" s="38"/>
      <c r="K24" s="24">
        <v>15</v>
      </c>
      <c r="L24" s="69">
        <v>30</v>
      </c>
      <c r="M24" s="70">
        <v>3</v>
      </c>
      <c r="N24" s="24"/>
      <c r="O24" s="25"/>
      <c r="P24" s="38"/>
      <c r="Q24" s="24"/>
      <c r="R24" s="29"/>
      <c r="S24" s="44"/>
      <c r="T24" s="53" t="s">
        <v>37</v>
      </c>
      <c r="U24" s="46">
        <f t="shared" si="6"/>
        <v>1.2</v>
      </c>
      <c r="V24" s="46">
        <v>0.8</v>
      </c>
      <c r="W24" s="30">
        <f t="shared" si="7"/>
        <v>1.8</v>
      </c>
      <c r="X24" s="30"/>
      <c r="Y24" s="31"/>
    </row>
    <row r="25" spans="1:27" x14ac:dyDescent="0.35">
      <c r="A25" s="18">
        <v>15</v>
      </c>
      <c r="B25" s="108" t="s">
        <v>110</v>
      </c>
      <c r="C25" s="96" t="s">
        <v>215</v>
      </c>
      <c r="D25" s="87">
        <f t="shared" si="8"/>
        <v>0</v>
      </c>
      <c r="E25" s="19">
        <f t="shared" si="9"/>
        <v>30</v>
      </c>
      <c r="F25" s="26">
        <f t="shared" si="10"/>
        <v>30</v>
      </c>
      <c r="G25" s="78">
        <f t="shared" si="11"/>
        <v>2</v>
      </c>
      <c r="H25" s="24"/>
      <c r="I25" s="19"/>
      <c r="J25" s="38"/>
      <c r="K25" s="24">
        <v>0</v>
      </c>
      <c r="L25" s="19">
        <v>30</v>
      </c>
      <c r="M25" s="38">
        <v>2</v>
      </c>
      <c r="N25" s="24"/>
      <c r="O25" s="25"/>
      <c r="P25" s="38"/>
      <c r="Q25" s="24"/>
      <c r="R25" s="29"/>
      <c r="S25" s="44"/>
      <c r="T25" s="53" t="s">
        <v>37</v>
      </c>
      <c r="U25" s="46">
        <f t="shared" si="6"/>
        <v>1.2</v>
      </c>
      <c r="V25" s="46">
        <v>2</v>
      </c>
      <c r="W25" s="30">
        <f t="shared" si="7"/>
        <v>1.2</v>
      </c>
      <c r="X25" s="30"/>
      <c r="Y25" s="31"/>
    </row>
    <row r="26" spans="1:27" x14ac:dyDescent="0.35">
      <c r="A26" s="18">
        <v>16</v>
      </c>
      <c r="B26" s="108" t="s">
        <v>111</v>
      </c>
      <c r="C26" s="97" t="s">
        <v>38</v>
      </c>
      <c r="D26" s="87">
        <f t="shared" si="8"/>
        <v>15</v>
      </c>
      <c r="E26" s="19">
        <f t="shared" si="9"/>
        <v>15</v>
      </c>
      <c r="F26" s="26">
        <f t="shared" si="10"/>
        <v>30</v>
      </c>
      <c r="G26" s="78">
        <f t="shared" si="11"/>
        <v>2</v>
      </c>
      <c r="H26" s="76"/>
      <c r="I26" s="69"/>
      <c r="J26" s="70"/>
      <c r="K26" s="76">
        <v>15</v>
      </c>
      <c r="L26" s="69">
        <v>15</v>
      </c>
      <c r="M26" s="70">
        <v>2</v>
      </c>
      <c r="N26" s="24"/>
      <c r="O26" s="25"/>
      <c r="P26" s="38"/>
      <c r="Q26" s="24"/>
      <c r="R26" s="29"/>
      <c r="S26" s="44"/>
      <c r="T26" s="53" t="s">
        <v>37</v>
      </c>
      <c r="U26" s="46">
        <f t="shared" si="6"/>
        <v>0.6</v>
      </c>
      <c r="V26" s="46">
        <v>0.8</v>
      </c>
      <c r="W26" s="30">
        <f t="shared" si="7"/>
        <v>1.2</v>
      </c>
      <c r="X26" s="30"/>
      <c r="Y26" s="31"/>
    </row>
    <row r="27" spans="1:27" x14ac:dyDescent="0.35">
      <c r="A27" s="18">
        <v>17</v>
      </c>
      <c r="B27" s="108" t="s">
        <v>112</v>
      </c>
      <c r="C27" s="96" t="s">
        <v>212</v>
      </c>
      <c r="D27" s="87">
        <f t="shared" si="8"/>
        <v>15</v>
      </c>
      <c r="E27" s="19">
        <f t="shared" si="9"/>
        <v>30</v>
      </c>
      <c r="F27" s="26">
        <f t="shared" si="10"/>
        <v>45</v>
      </c>
      <c r="G27" s="78">
        <f t="shared" si="11"/>
        <v>4</v>
      </c>
      <c r="H27" s="24"/>
      <c r="I27" s="19"/>
      <c r="J27" s="38"/>
      <c r="K27" s="24"/>
      <c r="L27" s="19"/>
      <c r="M27" s="38"/>
      <c r="N27" s="24">
        <v>15</v>
      </c>
      <c r="O27" s="19">
        <v>30</v>
      </c>
      <c r="P27" s="38">
        <v>4</v>
      </c>
      <c r="Q27" s="24"/>
      <c r="R27" s="19"/>
      <c r="S27" s="44"/>
      <c r="T27" s="53" t="s">
        <v>39</v>
      </c>
      <c r="U27" s="46">
        <f t="shared" si="6"/>
        <v>1.2</v>
      </c>
      <c r="V27" s="46">
        <v>1.5</v>
      </c>
      <c r="W27" s="30">
        <f t="shared" si="7"/>
        <v>1.8</v>
      </c>
      <c r="X27" s="30"/>
      <c r="Y27" s="31"/>
    </row>
    <row r="28" spans="1:27" ht="22.5" customHeight="1" x14ac:dyDescent="0.35">
      <c r="A28" s="18">
        <v>18</v>
      </c>
      <c r="B28" s="108" t="s">
        <v>113</v>
      </c>
      <c r="C28" s="96" t="s">
        <v>40</v>
      </c>
      <c r="D28" s="87">
        <f t="shared" si="8"/>
        <v>15</v>
      </c>
      <c r="E28" s="19">
        <f t="shared" si="9"/>
        <v>30</v>
      </c>
      <c r="F28" s="26">
        <f t="shared" si="10"/>
        <v>45</v>
      </c>
      <c r="G28" s="78">
        <f t="shared" si="11"/>
        <v>3</v>
      </c>
      <c r="H28" s="24"/>
      <c r="I28" s="19"/>
      <c r="J28" s="38"/>
      <c r="K28" s="24"/>
      <c r="L28" s="19"/>
      <c r="M28" s="38"/>
      <c r="N28" s="24">
        <v>15</v>
      </c>
      <c r="O28" s="19">
        <v>30</v>
      </c>
      <c r="P28" s="38">
        <v>3</v>
      </c>
      <c r="Q28" s="24"/>
      <c r="R28" s="19"/>
      <c r="S28" s="44"/>
      <c r="T28" s="53" t="s">
        <v>39</v>
      </c>
      <c r="U28" s="46">
        <f t="shared" si="6"/>
        <v>1.2</v>
      </c>
      <c r="V28" s="46">
        <v>1.5</v>
      </c>
      <c r="W28" s="30">
        <f t="shared" si="7"/>
        <v>1.8</v>
      </c>
      <c r="X28" s="30"/>
      <c r="Y28" s="31"/>
    </row>
    <row r="29" spans="1:27" ht="21" x14ac:dyDescent="0.35">
      <c r="A29" s="18">
        <v>19</v>
      </c>
      <c r="B29" s="108" t="s">
        <v>114</v>
      </c>
      <c r="C29" s="96" t="s">
        <v>90</v>
      </c>
      <c r="D29" s="87">
        <f t="shared" si="8"/>
        <v>30</v>
      </c>
      <c r="E29" s="19">
        <f t="shared" si="9"/>
        <v>15</v>
      </c>
      <c r="F29" s="26">
        <f t="shared" si="10"/>
        <v>45</v>
      </c>
      <c r="G29" s="78">
        <f t="shared" si="11"/>
        <v>3</v>
      </c>
      <c r="H29" s="57"/>
      <c r="I29" s="58"/>
      <c r="J29" s="71"/>
      <c r="K29" s="76">
        <v>30</v>
      </c>
      <c r="L29" s="69">
        <v>15</v>
      </c>
      <c r="M29" s="70">
        <v>3</v>
      </c>
      <c r="N29" s="76"/>
      <c r="O29" s="69"/>
      <c r="P29" s="70"/>
      <c r="Q29" s="24"/>
      <c r="R29" s="19"/>
      <c r="S29" s="44"/>
      <c r="T29" s="53" t="s">
        <v>37</v>
      </c>
      <c r="U29" s="46">
        <f t="shared" si="6"/>
        <v>0.6</v>
      </c>
      <c r="V29" s="46">
        <v>0.6</v>
      </c>
      <c r="W29" s="30">
        <f t="shared" si="7"/>
        <v>1.8</v>
      </c>
      <c r="X29" s="30">
        <f>G29</f>
        <v>3</v>
      </c>
      <c r="Y29" s="31">
        <v>3</v>
      </c>
    </row>
    <row r="30" spans="1:27" x14ac:dyDescent="0.35">
      <c r="A30" s="18">
        <v>20</v>
      </c>
      <c r="B30" s="108" t="s">
        <v>107</v>
      </c>
      <c r="C30" s="97" t="s">
        <v>41</v>
      </c>
      <c r="D30" s="87">
        <f t="shared" si="8"/>
        <v>15</v>
      </c>
      <c r="E30" s="19">
        <f t="shared" si="9"/>
        <v>30</v>
      </c>
      <c r="F30" s="26">
        <f t="shared" si="10"/>
        <v>45</v>
      </c>
      <c r="G30" s="78">
        <f t="shared" si="11"/>
        <v>3</v>
      </c>
      <c r="H30" s="74"/>
      <c r="I30" s="73"/>
      <c r="J30" s="75"/>
      <c r="K30" s="76">
        <v>15</v>
      </c>
      <c r="L30" s="69">
        <v>30</v>
      </c>
      <c r="M30" s="70">
        <v>3</v>
      </c>
      <c r="N30" s="76"/>
      <c r="O30" s="69"/>
      <c r="P30" s="70"/>
      <c r="Q30" s="24"/>
      <c r="R30" s="19"/>
      <c r="S30" s="44"/>
      <c r="T30" s="53" t="s">
        <v>37</v>
      </c>
      <c r="U30" s="46">
        <f t="shared" si="6"/>
        <v>1.2</v>
      </c>
      <c r="V30" s="46">
        <v>2</v>
      </c>
      <c r="W30" s="30">
        <f t="shared" si="7"/>
        <v>1.8</v>
      </c>
      <c r="X30" s="30"/>
      <c r="Y30" s="31"/>
    </row>
    <row r="31" spans="1:27" x14ac:dyDescent="0.35">
      <c r="A31" s="18">
        <v>21</v>
      </c>
      <c r="B31" s="108" t="s">
        <v>115</v>
      </c>
      <c r="C31" s="35" t="s">
        <v>42</v>
      </c>
      <c r="D31" s="87">
        <f t="shared" si="8"/>
        <v>15</v>
      </c>
      <c r="E31" s="19">
        <f t="shared" si="9"/>
        <v>15</v>
      </c>
      <c r="F31" s="26">
        <f t="shared" si="10"/>
        <v>30</v>
      </c>
      <c r="G31" s="78">
        <f t="shared" si="11"/>
        <v>2</v>
      </c>
      <c r="H31" s="24"/>
      <c r="I31" s="19"/>
      <c r="J31" s="38"/>
      <c r="K31" s="24"/>
      <c r="L31" s="19"/>
      <c r="M31" s="38"/>
      <c r="N31" s="24"/>
      <c r="O31" s="19"/>
      <c r="P31" s="38"/>
      <c r="Q31" s="76">
        <v>15</v>
      </c>
      <c r="R31" s="69">
        <v>15</v>
      </c>
      <c r="S31" s="77">
        <v>2</v>
      </c>
      <c r="T31" s="53" t="s">
        <v>43</v>
      </c>
      <c r="U31" s="46">
        <f t="shared" si="6"/>
        <v>0.6</v>
      </c>
      <c r="V31" s="46">
        <v>1</v>
      </c>
      <c r="W31" s="30">
        <f t="shared" si="7"/>
        <v>1.2</v>
      </c>
      <c r="X31" s="30"/>
      <c r="Y31" s="31"/>
    </row>
    <row r="32" spans="1:27" x14ac:dyDescent="0.35">
      <c r="A32" s="18">
        <v>22</v>
      </c>
      <c r="B32" s="108" t="s">
        <v>223</v>
      </c>
      <c r="C32" s="98" t="s">
        <v>213</v>
      </c>
      <c r="D32" s="87">
        <f t="shared" si="8"/>
        <v>15</v>
      </c>
      <c r="E32" s="19">
        <f t="shared" si="9"/>
        <v>15</v>
      </c>
      <c r="F32" s="26">
        <f t="shared" si="10"/>
        <v>30</v>
      </c>
      <c r="G32" s="78">
        <f t="shared" si="11"/>
        <v>2</v>
      </c>
      <c r="H32" s="76"/>
      <c r="I32" s="69"/>
      <c r="J32" s="70"/>
      <c r="K32" s="76">
        <v>15</v>
      </c>
      <c r="L32" s="69">
        <v>15</v>
      </c>
      <c r="M32" s="70">
        <v>2</v>
      </c>
      <c r="N32" s="24"/>
      <c r="O32" s="19"/>
      <c r="P32" s="38"/>
      <c r="Q32" s="57"/>
      <c r="R32" s="58"/>
      <c r="S32" s="101"/>
      <c r="T32" s="53" t="s">
        <v>37</v>
      </c>
      <c r="U32" s="46">
        <f t="shared" si="6"/>
        <v>0.6</v>
      </c>
      <c r="V32" s="46">
        <v>1</v>
      </c>
      <c r="W32" s="30">
        <f t="shared" si="7"/>
        <v>1.2</v>
      </c>
      <c r="X32" s="30">
        <f>M32</f>
        <v>2</v>
      </c>
      <c r="Y32" s="31"/>
    </row>
    <row r="33" spans="1:25" x14ac:dyDescent="0.35">
      <c r="A33" s="18">
        <v>23</v>
      </c>
      <c r="B33" s="108" t="s">
        <v>224</v>
      </c>
      <c r="C33" s="96" t="s">
        <v>214</v>
      </c>
      <c r="D33" s="87">
        <f t="shared" si="8"/>
        <v>30</v>
      </c>
      <c r="E33" s="19">
        <f t="shared" si="9"/>
        <v>30</v>
      </c>
      <c r="F33" s="26">
        <f t="shared" si="10"/>
        <v>60</v>
      </c>
      <c r="G33" s="78">
        <f t="shared" si="11"/>
        <v>4</v>
      </c>
      <c r="H33" s="24"/>
      <c r="I33" s="19"/>
      <c r="J33" s="38"/>
      <c r="K33" s="24"/>
      <c r="L33" s="19"/>
      <c r="M33" s="38"/>
      <c r="N33" s="24">
        <v>15</v>
      </c>
      <c r="O33" s="19">
        <v>15</v>
      </c>
      <c r="P33" s="38">
        <v>2</v>
      </c>
      <c r="Q33" s="24">
        <v>15</v>
      </c>
      <c r="R33" s="19">
        <v>15</v>
      </c>
      <c r="S33" s="44">
        <v>2</v>
      </c>
      <c r="T33" s="53" t="s">
        <v>44</v>
      </c>
      <c r="U33" s="46">
        <f t="shared" si="6"/>
        <v>1.2</v>
      </c>
      <c r="V33" s="46">
        <v>1.2</v>
      </c>
      <c r="W33" s="30">
        <f t="shared" si="7"/>
        <v>2.4</v>
      </c>
      <c r="X33" s="30"/>
      <c r="Y33" s="31">
        <f>G33</f>
        <v>4</v>
      </c>
    </row>
    <row r="34" spans="1:25" x14ac:dyDescent="0.35">
      <c r="A34" s="18">
        <v>24</v>
      </c>
      <c r="B34" s="108" t="s">
        <v>225</v>
      </c>
      <c r="C34" s="97" t="s">
        <v>94</v>
      </c>
      <c r="D34" s="87">
        <f t="shared" si="8"/>
        <v>30</v>
      </c>
      <c r="E34" s="19">
        <f t="shared" si="9"/>
        <v>75</v>
      </c>
      <c r="F34" s="26">
        <f t="shared" si="10"/>
        <v>105</v>
      </c>
      <c r="G34" s="78">
        <f t="shared" si="11"/>
        <v>9</v>
      </c>
      <c r="H34" s="24"/>
      <c r="I34" s="19"/>
      <c r="J34" s="38"/>
      <c r="K34" s="24"/>
      <c r="L34" s="19"/>
      <c r="M34" s="38"/>
      <c r="N34" s="24">
        <v>15</v>
      </c>
      <c r="O34" s="69">
        <v>30</v>
      </c>
      <c r="P34" s="70">
        <v>5</v>
      </c>
      <c r="Q34" s="24">
        <v>15</v>
      </c>
      <c r="R34" s="19">
        <v>45</v>
      </c>
      <c r="S34" s="44">
        <v>4</v>
      </c>
      <c r="T34" s="53" t="s">
        <v>45</v>
      </c>
      <c r="U34" s="46">
        <f t="shared" si="6"/>
        <v>3</v>
      </c>
      <c r="V34" s="46">
        <v>5</v>
      </c>
      <c r="W34" s="30">
        <f t="shared" si="7"/>
        <v>4.2</v>
      </c>
      <c r="X34" s="30"/>
      <c r="Y34" s="31">
        <f>G34</f>
        <v>9</v>
      </c>
    </row>
    <row r="35" spans="1:25" x14ac:dyDescent="0.35">
      <c r="A35" s="196" t="s">
        <v>46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8"/>
      <c r="U35" s="46"/>
      <c r="V35" s="46"/>
      <c r="W35" s="30"/>
      <c r="X35" s="30"/>
      <c r="Y35" s="31"/>
    </row>
    <row r="36" spans="1:25" x14ac:dyDescent="0.35">
      <c r="A36" s="18">
        <v>25</v>
      </c>
      <c r="B36" s="108" t="s">
        <v>116</v>
      </c>
      <c r="C36" s="68" t="s">
        <v>47</v>
      </c>
      <c r="D36" s="24">
        <f>SUM(H36+K36+N36+Q36)</f>
        <v>15</v>
      </c>
      <c r="E36" s="19">
        <f>SUM(I36+L36+O36+R36)</f>
        <v>30</v>
      </c>
      <c r="F36" s="20">
        <f>SUM(D36:E36)</f>
        <v>45</v>
      </c>
      <c r="G36" s="21">
        <f>J36+M36+P36+S36</f>
        <v>3</v>
      </c>
      <c r="H36" s="24"/>
      <c r="I36" s="19"/>
      <c r="J36" s="38"/>
      <c r="K36" s="24">
        <v>15</v>
      </c>
      <c r="L36" s="19">
        <v>30</v>
      </c>
      <c r="M36" s="38">
        <v>3</v>
      </c>
      <c r="N36" s="24"/>
      <c r="O36" s="19"/>
      <c r="P36" s="38"/>
      <c r="Q36" s="24"/>
      <c r="R36" s="19"/>
      <c r="S36" s="44"/>
      <c r="T36" s="53" t="s">
        <v>35</v>
      </c>
      <c r="U36" s="46">
        <f t="shared" si="6"/>
        <v>1.2</v>
      </c>
      <c r="V36" s="46">
        <v>2</v>
      </c>
      <c r="W36" s="30">
        <f t="shared" si="7"/>
        <v>1.8</v>
      </c>
      <c r="X36" s="30"/>
      <c r="Y36" s="31"/>
    </row>
    <row r="37" spans="1:25" x14ac:dyDescent="0.35">
      <c r="A37" s="18">
        <v>26</v>
      </c>
      <c r="B37" s="108" t="s">
        <v>117</v>
      </c>
      <c r="C37" s="68" t="s">
        <v>48</v>
      </c>
      <c r="D37" s="24">
        <f t="shared" ref="D37:D47" si="12">SUM(H37+K37+N37+Q37)</f>
        <v>0</v>
      </c>
      <c r="E37" s="19">
        <f t="shared" ref="E37:E47" si="13">SUM(I37+L37+O37+R37)</f>
        <v>30</v>
      </c>
      <c r="F37" s="20">
        <f t="shared" ref="F37:F47" si="14">SUM(D37:E37)</f>
        <v>30</v>
      </c>
      <c r="G37" s="21">
        <f t="shared" ref="G37:G47" si="15">J37+M37+P37+S37</f>
        <v>2</v>
      </c>
      <c r="H37" s="24"/>
      <c r="I37" s="19"/>
      <c r="J37" s="38"/>
      <c r="K37" s="24">
        <v>0</v>
      </c>
      <c r="L37" s="19">
        <v>30</v>
      </c>
      <c r="M37" s="38">
        <v>2</v>
      </c>
      <c r="N37" s="24"/>
      <c r="O37" s="19"/>
      <c r="P37" s="38"/>
      <c r="Q37" s="24"/>
      <c r="R37" s="19"/>
      <c r="S37" s="44"/>
      <c r="T37" s="53" t="s">
        <v>37</v>
      </c>
      <c r="U37" s="46">
        <f t="shared" si="6"/>
        <v>1.2</v>
      </c>
      <c r="V37" s="46">
        <v>1</v>
      </c>
      <c r="W37" s="30">
        <f t="shared" si="7"/>
        <v>1.2</v>
      </c>
      <c r="X37" s="30"/>
      <c r="Y37" s="31"/>
    </row>
    <row r="38" spans="1:25" x14ac:dyDescent="0.35">
      <c r="A38" s="18">
        <v>27</v>
      </c>
      <c r="B38" s="108" t="s">
        <v>118</v>
      </c>
      <c r="C38" s="68" t="s">
        <v>41</v>
      </c>
      <c r="D38" s="24">
        <f t="shared" si="12"/>
        <v>15</v>
      </c>
      <c r="E38" s="19">
        <f t="shared" si="13"/>
        <v>30</v>
      </c>
      <c r="F38" s="20">
        <f t="shared" si="14"/>
        <v>45</v>
      </c>
      <c r="G38" s="21">
        <f t="shared" si="15"/>
        <v>3</v>
      </c>
      <c r="H38" s="24"/>
      <c r="I38" s="19"/>
      <c r="J38" s="38"/>
      <c r="K38" s="24">
        <v>15</v>
      </c>
      <c r="L38" s="19">
        <v>30</v>
      </c>
      <c r="M38" s="38">
        <v>3</v>
      </c>
      <c r="N38" s="24"/>
      <c r="O38" s="19"/>
      <c r="P38" s="38"/>
      <c r="Q38" s="24"/>
      <c r="R38" s="19"/>
      <c r="S38" s="44"/>
      <c r="T38" s="53" t="s">
        <v>37</v>
      </c>
      <c r="U38" s="46">
        <f t="shared" si="6"/>
        <v>1.2</v>
      </c>
      <c r="V38" s="46">
        <v>1</v>
      </c>
      <c r="W38" s="30">
        <f t="shared" si="7"/>
        <v>1.8</v>
      </c>
      <c r="X38" s="30"/>
      <c r="Y38" s="31"/>
    </row>
    <row r="39" spans="1:25" x14ac:dyDescent="0.35">
      <c r="A39" s="18">
        <v>28</v>
      </c>
      <c r="B39" s="108" t="s">
        <v>119</v>
      </c>
      <c r="C39" s="68" t="s">
        <v>237</v>
      </c>
      <c r="D39" s="24">
        <f t="shared" si="12"/>
        <v>15</v>
      </c>
      <c r="E39" s="19">
        <f t="shared" si="13"/>
        <v>0</v>
      </c>
      <c r="F39" s="20">
        <f t="shared" si="14"/>
        <v>15</v>
      </c>
      <c r="G39" s="21">
        <f t="shared" si="15"/>
        <v>1</v>
      </c>
      <c r="H39" s="24"/>
      <c r="I39" s="19"/>
      <c r="J39" s="38"/>
      <c r="K39" s="24">
        <v>15</v>
      </c>
      <c r="L39" s="19">
        <v>0</v>
      </c>
      <c r="M39" s="38">
        <v>1</v>
      </c>
      <c r="N39" s="24"/>
      <c r="O39" s="19"/>
      <c r="P39" s="38"/>
      <c r="Q39" s="24"/>
      <c r="R39" s="19"/>
      <c r="S39" s="44"/>
      <c r="T39" s="53" t="s">
        <v>37</v>
      </c>
      <c r="U39" s="46">
        <f t="shared" si="6"/>
        <v>0</v>
      </c>
      <c r="V39" s="46">
        <v>1</v>
      </c>
      <c r="W39" s="30">
        <f t="shared" si="7"/>
        <v>0.6</v>
      </c>
      <c r="X39" s="30"/>
      <c r="Y39" s="31"/>
    </row>
    <row r="40" spans="1:25" x14ac:dyDescent="0.35">
      <c r="A40" s="18">
        <v>29</v>
      </c>
      <c r="B40" s="108" t="s">
        <v>120</v>
      </c>
      <c r="C40" s="68" t="s">
        <v>49</v>
      </c>
      <c r="D40" s="24">
        <f t="shared" si="12"/>
        <v>15</v>
      </c>
      <c r="E40" s="19">
        <f t="shared" si="13"/>
        <v>30</v>
      </c>
      <c r="F40" s="20">
        <f t="shared" si="14"/>
        <v>45</v>
      </c>
      <c r="G40" s="21">
        <f t="shared" si="15"/>
        <v>4</v>
      </c>
      <c r="H40" s="24"/>
      <c r="I40" s="19"/>
      <c r="J40" s="38"/>
      <c r="K40" s="24"/>
      <c r="L40" s="19"/>
      <c r="M40" s="38"/>
      <c r="N40" s="24">
        <v>15</v>
      </c>
      <c r="O40" s="19">
        <v>30</v>
      </c>
      <c r="P40" s="38">
        <v>4</v>
      </c>
      <c r="Q40" s="24"/>
      <c r="R40" s="19"/>
      <c r="S40" s="44"/>
      <c r="T40" s="53" t="s">
        <v>39</v>
      </c>
      <c r="U40" s="46">
        <f t="shared" si="6"/>
        <v>1.2</v>
      </c>
      <c r="V40" s="46">
        <v>1</v>
      </c>
      <c r="W40" s="30">
        <f t="shared" si="7"/>
        <v>1.8</v>
      </c>
      <c r="X40" s="30"/>
      <c r="Y40" s="31"/>
    </row>
    <row r="41" spans="1:25" ht="21.65" customHeight="1" x14ac:dyDescent="0.35">
      <c r="A41" s="18">
        <v>30</v>
      </c>
      <c r="B41" s="108" t="s">
        <v>121</v>
      </c>
      <c r="C41" s="68" t="s">
        <v>50</v>
      </c>
      <c r="D41" s="24">
        <f t="shared" si="12"/>
        <v>15</v>
      </c>
      <c r="E41" s="19">
        <f t="shared" si="13"/>
        <v>30</v>
      </c>
      <c r="F41" s="20">
        <f t="shared" si="14"/>
        <v>45</v>
      </c>
      <c r="G41" s="21">
        <f t="shared" si="15"/>
        <v>3</v>
      </c>
      <c r="H41" s="24"/>
      <c r="I41" s="19"/>
      <c r="J41" s="38"/>
      <c r="K41" s="24"/>
      <c r="L41" s="19"/>
      <c r="M41" s="38"/>
      <c r="N41" s="24">
        <v>15</v>
      </c>
      <c r="O41" s="19">
        <v>30</v>
      </c>
      <c r="P41" s="38">
        <v>3</v>
      </c>
      <c r="Q41" s="24"/>
      <c r="R41" s="19"/>
      <c r="S41" s="44"/>
      <c r="T41" s="53" t="s">
        <v>39</v>
      </c>
      <c r="U41" s="46">
        <f t="shared" si="6"/>
        <v>1.2</v>
      </c>
      <c r="V41" s="46">
        <v>1</v>
      </c>
      <c r="W41" s="30">
        <f t="shared" si="7"/>
        <v>1.8</v>
      </c>
      <c r="X41" s="30"/>
      <c r="Y41" s="31"/>
    </row>
    <row r="42" spans="1:25" ht="21" x14ac:dyDescent="0.35">
      <c r="A42" s="18">
        <v>31</v>
      </c>
      <c r="B42" s="108" t="s">
        <v>122</v>
      </c>
      <c r="C42" s="34" t="s">
        <v>211</v>
      </c>
      <c r="D42" s="24">
        <f t="shared" si="12"/>
        <v>30</v>
      </c>
      <c r="E42" s="19">
        <f t="shared" si="13"/>
        <v>15</v>
      </c>
      <c r="F42" s="20">
        <f t="shared" si="14"/>
        <v>45</v>
      </c>
      <c r="G42" s="21">
        <f t="shared" si="15"/>
        <v>3</v>
      </c>
      <c r="H42" s="24"/>
      <c r="I42" s="19"/>
      <c r="J42" s="38"/>
      <c r="K42" s="24">
        <v>30</v>
      </c>
      <c r="L42" s="19">
        <v>15</v>
      </c>
      <c r="M42" s="38">
        <v>3</v>
      </c>
      <c r="N42" s="24"/>
      <c r="O42" s="19"/>
      <c r="P42" s="38"/>
      <c r="Q42" s="24"/>
      <c r="R42" s="19"/>
      <c r="S42" s="44"/>
      <c r="T42" s="53" t="s">
        <v>37</v>
      </c>
      <c r="U42" s="46">
        <f t="shared" si="6"/>
        <v>0.6</v>
      </c>
      <c r="V42" s="46">
        <v>0.6</v>
      </c>
      <c r="W42" s="30">
        <f t="shared" si="7"/>
        <v>1.8</v>
      </c>
      <c r="X42" s="30">
        <f>G41</f>
        <v>3</v>
      </c>
      <c r="Y42" s="31">
        <v>3</v>
      </c>
    </row>
    <row r="43" spans="1:25" x14ac:dyDescent="0.35">
      <c r="A43" s="18">
        <v>32</v>
      </c>
      <c r="B43" s="108" t="s">
        <v>123</v>
      </c>
      <c r="C43" s="109" t="s">
        <v>51</v>
      </c>
      <c r="D43" s="24">
        <f t="shared" si="12"/>
        <v>15</v>
      </c>
      <c r="E43" s="19">
        <f t="shared" si="13"/>
        <v>30</v>
      </c>
      <c r="F43" s="20">
        <f t="shared" si="14"/>
        <v>45</v>
      </c>
      <c r="G43" s="21">
        <f t="shared" si="15"/>
        <v>3</v>
      </c>
      <c r="H43" s="24"/>
      <c r="I43" s="19"/>
      <c r="J43" s="38"/>
      <c r="K43" s="24">
        <v>15</v>
      </c>
      <c r="L43" s="19">
        <v>30</v>
      </c>
      <c r="M43" s="38">
        <v>3</v>
      </c>
      <c r="N43" s="24"/>
      <c r="O43" s="19"/>
      <c r="P43" s="38"/>
      <c r="Q43" s="24"/>
      <c r="R43" s="19"/>
      <c r="S43" s="44"/>
      <c r="T43" s="53" t="s">
        <v>37</v>
      </c>
      <c r="U43" s="46">
        <f t="shared" si="6"/>
        <v>1.2</v>
      </c>
      <c r="V43" s="46">
        <v>1.2</v>
      </c>
      <c r="W43" s="30">
        <f t="shared" si="7"/>
        <v>1.8</v>
      </c>
      <c r="X43" s="30"/>
      <c r="Y43" s="31"/>
    </row>
    <row r="44" spans="1:25" x14ac:dyDescent="0.35">
      <c r="A44" s="18">
        <v>33</v>
      </c>
      <c r="B44" s="108" t="s">
        <v>124</v>
      </c>
      <c r="C44" s="160" t="s">
        <v>52</v>
      </c>
      <c r="D44" s="24">
        <f t="shared" si="12"/>
        <v>15</v>
      </c>
      <c r="E44" s="19">
        <f t="shared" si="13"/>
        <v>15</v>
      </c>
      <c r="F44" s="20">
        <f t="shared" si="14"/>
        <v>30</v>
      </c>
      <c r="G44" s="21">
        <f t="shared" si="15"/>
        <v>2</v>
      </c>
      <c r="H44" s="24"/>
      <c r="I44" s="19"/>
      <c r="J44" s="38"/>
      <c r="K44" s="24"/>
      <c r="L44" s="19"/>
      <c r="M44" s="38"/>
      <c r="N44" s="24"/>
      <c r="O44" s="19"/>
      <c r="P44" s="38"/>
      <c r="Q44" s="24">
        <v>15</v>
      </c>
      <c r="R44" s="19">
        <v>15</v>
      </c>
      <c r="S44" s="44">
        <v>2</v>
      </c>
      <c r="T44" s="53" t="s">
        <v>43</v>
      </c>
      <c r="U44" s="46">
        <f t="shared" si="6"/>
        <v>0.6</v>
      </c>
      <c r="V44" s="46">
        <v>1</v>
      </c>
      <c r="W44" s="30">
        <f t="shared" si="7"/>
        <v>1.2</v>
      </c>
      <c r="X44" s="30"/>
      <c r="Y44" s="31"/>
    </row>
    <row r="45" spans="1:25" x14ac:dyDescent="0.35">
      <c r="A45" s="18">
        <v>34</v>
      </c>
      <c r="B45" s="108" t="s">
        <v>226</v>
      </c>
      <c r="C45" s="110" t="s">
        <v>53</v>
      </c>
      <c r="D45" s="24">
        <f t="shared" si="12"/>
        <v>15</v>
      </c>
      <c r="E45" s="19">
        <f t="shared" si="13"/>
        <v>30</v>
      </c>
      <c r="F45" s="20">
        <f t="shared" si="14"/>
        <v>45</v>
      </c>
      <c r="G45" s="21">
        <f t="shared" si="15"/>
        <v>3</v>
      </c>
      <c r="H45" s="24"/>
      <c r="I45" s="19"/>
      <c r="J45" s="38"/>
      <c r="K45" s="24">
        <v>15</v>
      </c>
      <c r="L45" s="19">
        <v>30</v>
      </c>
      <c r="M45" s="38">
        <v>3</v>
      </c>
      <c r="N45" s="24"/>
      <c r="O45" s="19"/>
      <c r="P45" s="38"/>
      <c r="Q45" s="24"/>
      <c r="R45" s="19"/>
      <c r="S45" s="44"/>
      <c r="T45" s="53" t="s">
        <v>37</v>
      </c>
      <c r="U45" s="46">
        <f t="shared" si="6"/>
        <v>1.2</v>
      </c>
      <c r="V45" s="46">
        <v>1.5</v>
      </c>
      <c r="W45" s="30">
        <f t="shared" si="7"/>
        <v>1.8</v>
      </c>
      <c r="X45" s="30"/>
      <c r="Y45" s="31"/>
    </row>
    <row r="46" spans="1:25" x14ac:dyDescent="0.35">
      <c r="A46" s="18">
        <v>35</v>
      </c>
      <c r="B46" s="108" t="s">
        <v>227</v>
      </c>
      <c r="C46" s="34" t="s">
        <v>93</v>
      </c>
      <c r="D46" s="24">
        <f t="shared" si="12"/>
        <v>30</v>
      </c>
      <c r="E46" s="19">
        <f t="shared" si="13"/>
        <v>30</v>
      </c>
      <c r="F46" s="20">
        <f t="shared" si="14"/>
        <v>60</v>
      </c>
      <c r="G46" s="21">
        <f t="shared" si="15"/>
        <v>4</v>
      </c>
      <c r="H46" s="24"/>
      <c r="I46" s="19"/>
      <c r="J46" s="38"/>
      <c r="K46" s="24"/>
      <c r="L46" s="19"/>
      <c r="M46" s="38"/>
      <c r="N46" s="24">
        <v>15</v>
      </c>
      <c r="O46" s="19">
        <v>15</v>
      </c>
      <c r="P46" s="38">
        <v>2</v>
      </c>
      <c r="Q46" s="24">
        <v>15</v>
      </c>
      <c r="R46" s="19">
        <v>15</v>
      </c>
      <c r="S46" s="44">
        <v>2</v>
      </c>
      <c r="T46" s="53" t="s">
        <v>44</v>
      </c>
      <c r="U46" s="46">
        <f t="shared" si="6"/>
        <v>1.2</v>
      </c>
      <c r="V46" s="46">
        <v>1.2</v>
      </c>
      <c r="W46" s="30">
        <f t="shared" si="7"/>
        <v>2.4</v>
      </c>
      <c r="X46" s="30"/>
      <c r="Y46" s="31">
        <f>G46</f>
        <v>4</v>
      </c>
    </row>
    <row r="47" spans="1:25" ht="21" x14ac:dyDescent="0.35">
      <c r="A47" s="18">
        <v>36</v>
      </c>
      <c r="B47" s="108" t="s">
        <v>228</v>
      </c>
      <c r="C47" s="34" t="s">
        <v>95</v>
      </c>
      <c r="D47" s="24">
        <f t="shared" si="12"/>
        <v>30</v>
      </c>
      <c r="E47" s="19">
        <f t="shared" si="13"/>
        <v>75</v>
      </c>
      <c r="F47" s="20">
        <f t="shared" si="14"/>
        <v>105</v>
      </c>
      <c r="G47" s="21">
        <f t="shared" si="15"/>
        <v>9</v>
      </c>
      <c r="H47" s="24"/>
      <c r="I47" s="19"/>
      <c r="J47" s="38"/>
      <c r="K47" s="24"/>
      <c r="L47" s="19"/>
      <c r="M47" s="38"/>
      <c r="N47" s="24">
        <v>15</v>
      </c>
      <c r="O47" s="19">
        <v>30</v>
      </c>
      <c r="P47" s="38">
        <v>5</v>
      </c>
      <c r="Q47" s="24">
        <v>15</v>
      </c>
      <c r="R47" s="19">
        <v>45</v>
      </c>
      <c r="S47" s="44">
        <v>4</v>
      </c>
      <c r="T47" s="53" t="s">
        <v>54</v>
      </c>
      <c r="U47" s="46">
        <f t="shared" si="6"/>
        <v>3</v>
      </c>
      <c r="V47" s="46">
        <v>5</v>
      </c>
      <c r="W47" s="30">
        <f t="shared" si="7"/>
        <v>4.2</v>
      </c>
      <c r="X47" s="30"/>
      <c r="Y47" s="31">
        <f>G47</f>
        <v>9</v>
      </c>
    </row>
    <row r="48" spans="1:25" x14ac:dyDescent="0.35">
      <c r="A48" s="191" t="s">
        <v>222</v>
      </c>
      <c r="B48" s="192"/>
      <c r="C48" s="203"/>
      <c r="D48" s="83">
        <f>SUM(D23:D34)</f>
        <v>210</v>
      </c>
      <c r="E48" s="84">
        <f>SUM(E23:E34)</f>
        <v>345</v>
      </c>
      <c r="F48" s="85">
        <f>SUM(F23:F34)</f>
        <v>555</v>
      </c>
      <c r="G48" s="86">
        <f>SUM(G23:G34)</f>
        <v>40</v>
      </c>
      <c r="H48" s="54"/>
      <c r="I48" s="55"/>
      <c r="J48" s="56"/>
      <c r="K48" s="54"/>
      <c r="L48" s="55"/>
      <c r="M48" s="56"/>
      <c r="N48" s="54"/>
      <c r="O48" s="55"/>
      <c r="P48" s="56"/>
      <c r="Q48" s="54"/>
      <c r="R48" s="55"/>
      <c r="S48" s="56"/>
      <c r="T48" s="47"/>
      <c r="U48" s="46"/>
      <c r="V48" s="46"/>
      <c r="W48" s="30"/>
      <c r="X48" s="30"/>
      <c r="Y48" s="31"/>
    </row>
    <row r="49" spans="1:26" x14ac:dyDescent="0.35">
      <c r="A49" s="191" t="s">
        <v>229</v>
      </c>
      <c r="B49" s="192"/>
      <c r="C49" s="192"/>
      <c r="D49" s="95">
        <f>SUM(D36:D47)</f>
        <v>210</v>
      </c>
      <c r="E49" s="80">
        <f>SUM(E36:E47)</f>
        <v>345</v>
      </c>
      <c r="F49" s="81">
        <f>SUM(F36:F47)</f>
        <v>555</v>
      </c>
      <c r="G49" s="82">
        <f>SUM(G36:G47)</f>
        <v>40</v>
      </c>
      <c r="H49" s="193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5"/>
      <c r="U49" s="46"/>
      <c r="V49" s="46"/>
      <c r="W49" s="30"/>
      <c r="X49" s="30"/>
      <c r="Y49" s="31"/>
    </row>
    <row r="50" spans="1:26" x14ac:dyDescent="0.35">
      <c r="A50" s="196" t="s">
        <v>220</v>
      </c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8"/>
      <c r="U50" s="46"/>
      <c r="V50" s="46"/>
      <c r="W50" s="30"/>
      <c r="X50" s="30"/>
      <c r="Y50" s="31"/>
    </row>
    <row r="51" spans="1:26" x14ac:dyDescent="0.35">
      <c r="A51" s="18">
        <v>37</v>
      </c>
      <c r="B51" s="108" t="s">
        <v>125</v>
      </c>
      <c r="C51" s="34" t="s">
        <v>91</v>
      </c>
      <c r="D51" s="24">
        <f>SUM(H51,K51,N51,Q51)</f>
        <v>0</v>
      </c>
      <c r="E51" s="19">
        <f>SUM(I51+L51+O51+R51)</f>
        <v>30</v>
      </c>
      <c r="F51" s="20">
        <f>SUM(D51:E51)</f>
        <v>30</v>
      </c>
      <c r="G51" s="21">
        <f t="shared" ref="G51:G57" si="16">J51+M51+P51+S51</f>
        <v>2</v>
      </c>
      <c r="H51" s="24">
        <v>0</v>
      </c>
      <c r="I51" s="19">
        <v>30</v>
      </c>
      <c r="J51" s="41">
        <v>2</v>
      </c>
      <c r="K51" s="24"/>
      <c r="L51" s="19"/>
      <c r="M51" s="41"/>
      <c r="N51" s="24"/>
      <c r="O51" s="19"/>
      <c r="P51" s="41"/>
      <c r="Q51" s="24"/>
      <c r="R51" s="19"/>
      <c r="S51" s="45"/>
      <c r="T51" s="53" t="s">
        <v>30</v>
      </c>
      <c r="U51" s="46">
        <f t="shared" si="6"/>
        <v>1.2</v>
      </c>
      <c r="V51" s="46">
        <v>1.5</v>
      </c>
      <c r="W51" s="30">
        <f t="shared" si="7"/>
        <v>1.2</v>
      </c>
      <c r="X51" s="30"/>
      <c r="Y51" s="31">
        <f>G51</f>
        <v>2</v>
      </c>
    </row>
    <row r="52" spans="1:26" ht="21" x14ac:dyDescent="0.35">
      <c r="A52" s="18">
        <v>38</v>
      </c>
      <c r="B52" s="108" t="s">
        <v>126</v>
      </c>
      <c r="C52" s="115" t="s">
        <v>92</v>
      </c>
      <c r="D52" s="24">
        <f t="shared" ref="D52:D55" si="17">SUM(H52,K52,N52,Q52)</f>
        <v>0</v>
      </c>
      <c r="E52" s="19">
        <f t="shared" ref="E52:E55" si="18">SUM(I52+L52+O52+R52)</f>
        <v>30</v>
      </c>
      <c r="F52" s="20">
        <f t="shared" ref="F52:F55" si="19">SUM(D52:E52)</f>
        <v>30</v>
      </c>
      <c r="G52" s="21">
        <f t="shared" si="16"/>
        <v>1</v>
      </c>
      <c r="H52" s="24"/>
      <c r="I52" s="19"/>
      <c r="J52" s="41"/>
      <c r="K52" s="24">
        <v>0</v>
      </c>
      <c r="L52" s="19">
        <v>30</v>
      </c>
      <c r="M52" s="41">
        <v>1</v>
      </c>
      <c r="N52" s="24"/>
      <c r="O52" s="19"/>
      <c r="P52" s="41"/>
      <c r="Q52" s="24"/>
      <c r="R52" s="19"/>
      <c r="S52" s="45"/>
      <c r="T52" s="53" t="s">
        <v>37</v>
      </c>
      <c r="U52" s="46">
        <f t="shared" si="6"/>
        <v>1.2</v>
      </c>
      <c r="V52" s="46">
        <v>1</v>
      </c>
      <c r="W52" s="30">
        <f t="shared" si="7"/>
        <v>1.2</v>
      </c>
      <c r="X52" s="30"/>
      <c r="Y52" s="31">
        <f t="shared" ref="Y52:Y55" si="20">G52</f>
        <v>1</v>
      </c>
    </row>
    <row r="53" spans="1:26" x14ac:dyDescent="0.35">
      <c r="A53" s="18">
        <v>39</v>
      </c>
      <c r="B53" s="108" t="s">
        <v>127</v>
      </c>
      <c r="C53" s="34" t="s">
        <v>59</v>
      </c>
      <c r="D53" s="24">
        <f t="shared" si="17"/>
        <v>0</v>
      </c>
      <c r="E53" s="19">
        <f t="shared" si="18"/>
        <v>30</v>
      </c>
      <c r="F53" s="20">
        <f t="shared" si="19"/>
        <v>30</v>
      </c>
      <c r="G53" s="21">
        <f t="shared" si="16"/>
        <v>2</v>
      </c>
      <c r="H53" s="24"/>
      <c r="I53" s="19"/>
      <c r="J53" s="41"/>
      <c r="K53" s="24"/>
      <c r="L53" s="19"/>
      <c r="M53" s="41"/>
      <c r="N53" s="24">
        <v>0</v>
      </c>
      <c r="O53" s="19">
        <v>30</v>
      </c>
      <c r="P53" s="41">
        <v>2</v>
      </c>
      <c r="Q53" s="24"/>
      <c r="R53" s="19"/>
      <c r="S53" s="45"/>
      <c r="T53" s="53" t="s">
        <v>60</v>
      </c>
      <c r="U53" s="46">
        <f t="shared" si="6"/>
        <v>1.2</v>
      </c>
      <c r="V53" s="46">
        <v>1.5</v>
      </c>
      <c r="W53" s="30">
        <f t="shared" si="7"/>
        <v>1.2</v>
      </c>
      <c r="X53" s="30"/>
      <c r="Y53" s="31">
        <f t="shared" si="20"/>
        <v>2</v>
      </c>
    </row>
    <row r="54" spans="1:26" ht="21" x14ac:dyDescent="0.35">
      <c r="A54" s="18">
        <v>40</v>
      </c>
      <c r="B54" s="108" t="s">
        <v>128</v>
      </c>
      <c r="C54" s="34" t="s">
        <v>61</v>
      </c>
      <c r="D54" s="24">
        <f t="shared" si="17"/>
        <v>0</v>
      </c>
      <c r="E54" s="19">
        <f t="shared" si="18"/>
        <v>30</v>
      </c>
      <c r="F54" s="20">
        <f t="shared" si="19"/>
        <v>30</v>
      </c>
      <c r="G54" s="21">
        <f t="shared" si="16"/>
        <v>2</v>
      </c>
      <c r="H54" s="99"/>
      <c r="I54" s="150"/>
      <c r="J54" s="151"/>
      <c r="K54" s="149"/>
      <c r="L54" s="150"/>
      <c r="M54" s="41"/>
      <c r="N54" s="24"/>
      <c r="O54" s="19"/>
      <c r="P54" s="41"/>
      <c r="Q54" s="24">
        <v>0</v>
      </c>
      <c r="R54" s="19">
        <v>30</v>
      </c>
      <c r="S54" s="45">
        <v>2</v>
      </c>
      <c r="T54" s="152" t="s">
        <v>43</v>
      </c>
      <c r="U54" s="46">
        <f t="shared" si="6"/>
        <v>1.2</v>
      </c>
      <c r="V54" s="46">
        <v>1.5</v>
      </c>
      <c r="W54" s="30">
        <f t="shared" si="7"/>
        <v>1.2</v>
      </c>
      <c r="X54" s="30"/>
      <c r="Y54" s="31">
        <f t="shared" si="20"/>
        <v>2</v>
      </c>
    </row>
    <row r="55" spans="1:26" x14ac:dyDescent="0.35">
      <c r="A55" s="18">
        <v>41</v>
      </c>
      <c r="B55" s="108" t="s">
        <v>230</v>
      </c>
      <c r="C55" s="34" t="s">
        <v>238</v>
      </c>
      <c r="D55" s="24">
        <f t="shared" si="17"/>
        <v>0</v>
      </c>
      <c r="E55" s="19">
        <f t="shared" si="18"/>
        <v>30</v>
      </c>
      <c r="F55" s="20">
        <f t="shared" si="19"/>
        <v>30</v>
      </c>
      <c r="G55" s="21">
        <f t="shared" si="16"/>
        <v>1</v>
      </c>
      <c r="H55" s="99"/>
      <c r="I55" s="19"/>
      <c r="J55" s="158"/>
      <c r="K55" s="92">
        <v>0</v>
      </c>
      <c r="L55" s="19">
        <v>30</v>
      </c>
      <c r="M55" s="148">
        <v>1</v>
      </c>
      <c r="N55" s="92"/>
      <c r="O55" s="159"/>
      <c r="P55" s="148"/>
      <c r="Q55" s="92"/>
      <c r="R55" s="19"/>
      <c r="S55" s="45"/>
      <c r="T55" s="53" t="s">
        <v>37</v>
      </c>
      <c r="U55" s="46">
        <f t="shared" si="6"/>
        <v>1.2</v>
      </c>
      <c r="V55" s="46">
        <v>1</v>
      </c>
      <c r="W55" s="30">
        <f t="shared" si="7"/>
        <v>1.2</v>
      </c>
      <c r="X55" s="30"/>
      <c r="Y55" s="31">
        <f t="shared" si="20"/>
        <v>1</v>
      </c>
    </row>
    <row r="56" spans="1:26" x14ac:dyDescent="0.35">
      <c r="A56" s="191" t="s">
        <v>236</v>
      </c>
      <c r="B56" s="192"/>
      <c r="C56" s="203"/>
      <c r="D56" s="102">
        <f>SUM(D51:D55)</f>
        <v>0</v>
      </c>
      <c r="E56" s="102">
        <f t="shared" ref="E56:G56" si="21">SUM(E51:E55)</f>
        <v>150</v>
      </c>
      <c r="F56" s="102">
        <f t="shared" si="21"/>
        <v>150</v>
      </c>
      <c r="G56" s="102">
        <f t="shared" si="21"/>
        <v>8</v>
      </c>
      <c r="H56" s="153"/>
      <c r="I56" s="55"/>
      <c r="J56" s="156"/>
      <c r="K56" s="54"/>
      <c r="L56" s="154"/>
      <c r="M56" s="155"/>
      <c r="N56" s="153"/>
      <c r="O56" s="154"/>
      <c r="P56" s="155"/>
      <c r="Q56" s="153"/>
      <c r="R56" s="154"/>
      <c r="S56" s="155"/>
      <c r="T56" s="157"/>
      <c r="U56" s="46"/>
      <c r="V56" s="46"/>
      <c r="W56" s="30"/>
      <c r="X56" s="30"/>
      <c r="Y56" s="31"/>
    </row>
    <row r="57" spans="1:26" ht="15" thickBot="1" x14ac:dyDescent="0.4">
      <c r="A57" s="168">
        <v>42</v>
      </c>
      <c r="B57" s="169" t="s">
        <v>231</v>
      </c>
      <c r="C57" s="170" t="s">
        <v>56</v>
      </c>
      <c r="D57" s="171">
        <f t="shared" ref="D57" si="22">SUM(H57,K57,N57,Q57)</f>
        <v>0</v>
      </c>
      <c r="E57" s="172">
        <f>SUM(I57+L57+O57+R57)</f>
        <v>480</v>
      </c>
      <c r="F57" s="173">
        <f t="shared" ref="F57" si="23">SUM(D57:E57)</f>
        <v>480</v>
      </c>
      <c r="G57" s="174">
        <f t="shared" si="16"/>
        <v>19</v>
      </c>
      <c r="H57" s="171"/>
      <c r="I57" s="172"/>
      <c r="J57" s="175"/>
      <c r="K57" s="171">
        <v>0</v>
      </c>
      <c r="L57" s="172">
        <v>80</v>
      </c>
      <c r="M57" s="175">
        <v>3</v>
      </c>
      <c r="N57" s="171">
        <v>0</v>
      </c>
      <c r="O57" s="172">
        <v>200</v>
      </c>
      <c r="P57" s="175">
        <v>8</v>
      </c>
      <c r="Q57" s="171">
        <v>0</v>
      </c>
      <c r="R57" s="172">
        <v>200</v>
      </c>
      <c r="S57" s="176">
        <v>8</v>
      </c>
      <c r="T57" s="177" t="s">
        <v>55</v>
      </c>
      <c r="U57" s="178">
        <f t="shared" ref="U57" si="24">E57/25</f>
        <v>19.2</v>
      </c>
      <c r="V57" s="178">
        <v>19</v>
      </c>
      <c r="W57" s="181">
        <f t="shared" si="7"/>
        <v>19.2</v>
      </c>
      <c r="X57" s="179"/>
      <c r="Y57" s="180"/>
    </row>
    <row r="58" spans="1:26" ht="19.5" customHeight="1" thickTop="1" x14ac:dyDescent="0.35">
      <c r="A58" s="199" t="s">
        <v>235</v>
      </c>
      <c r="B58" s="200"/>
      <c r="C58" s="201"/>
      <c r="D58" s="164">
        <f>SUM(D20+D48+D56)</f>
        <v>420</v>
      </c>
      <c r="E58" s="164">
        <f>SUM(E20+E48+E56)</f>
        <v>885</v>
      </c>
      <c r="F58" s="164">
        <f>SUM(F20+F48+F56)</f>
        <v>1305</v>
      </c>
      <c r="G58" s="164">
        <f>SUM(G20+G48+G56)</f>
        <v>101</v>
      </c>
      <c r="H58" s="165">
        <f>SUM(H$8:H$19,H$23:H$34,H$51:H$55)</f>
        <v>195</v>
      </c>
      <c r="I58" s="166">
        <f>SUM(I$8:I$19,I$23:I$34,I$51:I$55)</f>
        <v>255</v>
      </c>
      <c r="J58" s="167">
        <f>SUM(J$8:J$19,J$23:J$34,J$51:J$55)</f>
        <v>30</v>
      </c>
      <c r="K58" s="167">
        <f t="shared" ref="K58:Y58" si="25">SUM(K$8:K$19,K$23:K$34,K$51:K$55)</f>
        <v>120</v>
      </c>
      <c r="L58" s="166">
        <f t="shared" si="25"/>
        <v>295</v>
      </c>
      <c r="M58" s="167">
        <f t="shared" si="25"/>
        <v>27</v>
      </c>
      <c r="N58" s="167">
        <f t="shared" si="25"/>
        <v>60</v>
      </c>
      <c r="O58" s="166">
        <f t="shared" si="25"/>
        <v>205</v>
      </c>
      <c r="P58" s="167">
        <f t="shared" si="25"/>
        <v>22</v>
      </c>
      <c r="Q58" s="167">
        <f t="shared" si="25"/>
        <v>45</v>
      </c>
      <c r="R58" s="166">
        <f t="shared" si="25"/>
        <v>130</v>
      </c>
      <c r="S58" s="167">
        <f t="shared" si="25"/>
        <v>22</v>
      </c>
      <c r="T58" s="166"/>
      <c r="U58" s="167">
        <f t="shared" si="25"/>
        <v>35.400000000000006</v>
      </c>
      <c r="V58" s="167">
        <f t="shared" si="25"/>
        <v>45.000000000000007</v>
      </c>
      <c r="W58" s="182">
        <f t="shared" si="25"/>
        <v>52.200000000000017</v>
      </c>
      <c r="X58" s="167">
        <f t="shared" si="25"/>
        <v>9</v>
      </c>
      <c r="Y58" s="167">
        <f t="shared" si="25"/>
        <v>36</v>
      </c>
      <c r="Z58" s="79">
        <f>Y58*100%/G59</f>
        <v>0.3</v>
      </c>
    </row>
    <row r="59" spans="1:26" ht="19.5" customHeight="1" x14ac:dyDescent="0.35">
      <c r="A59" s="186" t="s">
        <v>234</v>
      </c>
      <c r="B59" s="187"/>
      <c r="C59" s="202"/>
      <c r="D59" s="146">
        <f>SUM(D20+D48+D56+D57)</f>
        <v>420</v>
      </c>
      <c r="E59" s="146">
        <f>SUM(E20+E48+E56+E57)</f>
        <v>1365</v>
      </c>
      <c r="F59" s="146">
        <f>SUM(F20+F48+F56+F57)</f>
        <v>1785</v>
      </c>
      <c r="G59" s="146">
        <f>SUM(G20+G48+G56+G57)</f>
        <v>120</v>
      </c>
      <c r="H59" s="27">
        <f>SUM(H$8:H$19,H$23:H$34,H$51:H$55)</f>
        <v>195</v>
      </c>
      <c r="I59" s="162">
        <f t="shared" ref="I59" si="26">SUM(I$8:I$19,I$23:I$34,I$51:I$55)</f>
        <v>255</v>
      </c>
      <c r="J59" s="163">
        <f>SUM(J$8:J$19,J$23:J$34,J$51:J$55,J$57)</f>
        <v>30</v>
      </c>
      <c r="K59" s="163">
        <f t="shared" ref="K59:Y59" si="27">SUM(K$8:K$19,K$23:K$34,K$51:K$55,K$57)</f>
        <v>120</v>
      </c>
      <c r="L59" s="162">
        <f t="shared" si="27"/>
        <v>375</v>
      </c>
      <c r="M59" s="163">
        <f t="shared" si="27"/>
        <v>30</v>
      </c>
      <c r="N59" s="163">
        <f t="shared" si="27"/>
        <v>60</v>
      </c>
      <c r="O59" s="162">
        <f t="shared" si="27"/>
        <v>405</v>
      </c>
      <c r="P59" s="163">
        <f t="shared" si="27"/>
        <v>30</v>
      </c>
      <c r="Q59" s="163">
        <f t="shared" si="27"/>
        <v>45</v>
      </c>
      <c r="R59" s="162">
        <f t="shared" si="27"/>
        <v>330</v>
      </c>
      <c r="S59" s="163">
        <f t="shared" si="27"/>
        <v>30</v>
      </c>
      <c r="T59" s="162"/>
      <c r="U59" s="163">
        <f t="shared" si="27"/>
        <v>54.600000000000009</v>
      </c>
      <c r="V59" s="163">
        <f t="shared" si="27"/>
        <v>64</v>
      </c>
      <c r="W59" s="163">
        <f t="shared" si="27"/>
        <v>71.40000000000002</v>
      </c>
      <c r="X59" s="163">
        <f t="shared" si="27"/>
        <v>9</v>
      </c>
      <c r="Y59" s="163">
        <f t="shared" si="27"/>
        <v>36</v>
      </c>
    </row>
    <row r="60" spans="1:26" ht="20.25" customHeight="1" x14ac:dyDescent="0.35">
      <c r="A60" s="186" t="s">
        <v>232</v>
      </c>
      <c r="B60" s="187"/>
      <c r="C60" s="187"/>
      <c r="D60" s="161">
        <f>SUM(D20+D49+D56)</f>
        <v>420</v>
      </c>
      <c r="E60" s="146">
        <f>SUM(E20+E49+E56)</f>
        <v>885</v>
      </c>
      <c r="F60" s="146">
        <f>SUM(F20+F49+F56)</f>
        <v>1305</v>
      </c>
      <c r="G60" s="146">
        <f>SUM(G20+G49+G56)</f>
        <v>101</v>
      </c>
      <c r="H60" s="27">
        <f>SUM(H$8:H$19,H$36:H$47,H$51:H$55)</f>
        <v>195</v>
      </c>
      <c r="I60" s="162">
        <f t="shared" ref="I60:Y60" si="28">SUM(I$8:I$19,I$36:I$47,I$51:I$55)</f>
        <v>255</v>
      </c>
      <c r="J60" s="163">
        <f t="shared" si="28"/>
        <v>30</v>
      </c>
      <c r="K60" s="163">
        <f t="shared" si="28"/>
        <v>120</v>
      </c>
      <c r="L60" s="162">
        <f t="shared" si="28"/>
        <v>295</v>
      </c>
      <c r="M60" s="163">
        <f t="shared" si="28"/>
        <v>27</v>
      </c>
      <c r="N60" s="163">
        <f t="shared" si="28"/>
        <v>60</v>
      </c>
      <c r="O60" s="162">
        <f t="shared" si="28"/>
        <v>205</v>
      </c>
      <c r="P60" s="163">
        <f t="shared" si="28"/>
        <v>22</v>
      </c>
      <c r="Q60" s="163">
        <f t="shared" si="28"/>
        <v>45</v>
      </c>
      <c r="R60" s="162">
        <f t="shared" si="28"/>
        <v>130</v>
      </c>
      <c r="S60" s="163">
        <f t="shared" si="28"/>
        <v>22</v>
      </c>
      <c r="T60" s="162"/>
      <c r="U60" s="163">
        <f t="shared" si="28"/>
        <v>35.400000000000006</v>
      </c>
      <c r="V60" s="163">
        <f t="shared" si="28"/>
        <v>43.5</v>
      </c>
      <c r="W60" s="163">
        <f t="shared" si="28"/>
        <v>52.20000000000001</v>
      </c>
      <c r="X60" s="163">
        <f t="shared" si="28"/>
        <v>7</v>
      </c>
      <c r="Y60" s="163">
        <f t="shared" si="28"/>
        <v>36</v>
      </c>
    </row>
    <row r="61" spans="1:26" ht="18" customHeight="1" thickBot="1" x14ac:dyDescent="0.4">
      <c r="A61" s="188" t="s">
        <v>233</v>
      </c>
      <c r="B61" s="189"/>
      <c r="C61" s="190"/>
      <c r="D61" s="146">
        <f>SUM(D20+D49+D56+D57)</f>
        <v>420</v>
      </c>
      <c r="E61" s="146">
        <f>SUM(E20+E49+E56+E57)</f>
        <v>1365</v>
      </c>
      <c r="F61" s="146">
        <f>SUM(F20+F49+F56+F57)</f>
        <v>1785</v>
      </c>
      <c r="G61" s="146">
        <f>SUM(G20+G49+G56+G57)</f>
        <v>120</v>
      </c>
      <c r="H61" s="27">
        <f>SUM(H$8:H$19,H$36:H$47,H$51:H$55,H$57)</f>
        <v>195</v>
      </c>
      <c r="I61" s="162">
        <f t="shared" ref="I61:Y61" si="29">SUM(I$8:I$19,I$36:I$47,I$51:I$55,I$57)</f>
        <v>255</v>
      </c>
      <c r="J61" s="163">
        <f t="shared" si="29"/>
        <v>30</v>
      </c>
      <c r="K61" s="163">
        <f t="shared" si="29"/>
        <v>120</v>
      </c>
      <c r="L61" s="162">
        <f t="shared" si="29"/>
        <v>375</v>
      </c>
      <c r="M61" s="163">
        <f t="shared" si="29"/>
        <v>30</v>
      </c>
      <c r="N61" s="163">
        <f t="shared" si="29"/>
        <v>60</v>
      </c>
      <c r="O61" s="162">
        <f t="shared" si="29"/>
        <v>405</v>
      </c>
      <c r="P61" s="163">
        <f t="shared" si="29"/>
        <v>30</v>
      </c>
      <c r="Q61" s="163">
        <f t="shared" si="29"/>
        <v>45</v>
      </c>
      <c r="R61" s="162">
        <f t="shared" si="29"/>
        <v>330</v>
      </c>
      <c r="S61" s="163">
        <f t="shared" si="29"/>
        <v>30</v>
      </c>
      <c r="T61" s="162"/>
      <c r="U61" s="163">
        <f t="shared" si="29"/>
        <v>54.600000000000009</v>
      </c>
      <c r="V61" s="163">
        <f t="shared" si="29"/>
        <v>62.5</v>
      </c>
      <c r="W61" s="163">
        <f t="shared" si="29"/>
        <v>71.400000000000006</v>
      </c>
      <c r="X61" s="163">
        <f t="shared" si="29"/>
        <v>7</v>
      </c>
      <c r="Y61" s="163">
        <f t="shared" si="29"/>
        <v>36</v>
      </c>
    </row>
    <row r="62" spans="1:26" ht="18" customHeight="1" thickTop="1" x14ac:dyDescent="0.35">
      <c r="A62" s="211" t="s">
        <v>62</v>
      </c>
      <c r="B62" s="212"/>
      <c r="C62" s="212"/>
      <c r="D62" s="212"/>
      <c r="E62" s="212"/>
      <c r="F62" s="212"/>
      <c r="G62" s="213"/>
      <c r="H62" s="253">
        <f>H58+I58</f>
        <v>450</v>
      </c>
      <c r="I62" s="254"/>
      <c r="J62" s="255"/>
      <c r="K62" s="254">
        <f>K58+L58</f>
        <v>415</v>
      </c>
      <c r="L62" s="254"/>
      <c r="M62" s="256"/>
      <c r="N62" s="257">
        <f>N58+O58</f>
        <v>265</v>
      </c>
      <c r="O62" s="254"/>
      <c r="P62" s="255"/>
      <c r="Q62" s="254">
        <f>Q58+R58</f>
        <v>175</v>
      </c>
      <c r="R62" s="254"/>
      <c r="S62" s="256"/>
      <c r="T62" s="94">
        <f>SUM(H62,K62,N62,Q62)</f>
        <v>1305</v>
      </c>
      <c r="U62" s="72"/>
      <c r="V62" s="72"/>
      <c r="W62" s="72"/>
      <c r="X62" s="72"/>
      <c r="Y62" s="72"/>
    </row>
    <row r="63" spans="1:26" ht="18" customHeight="1" thickBot="1" x14ac:dyDescent="0.4">
      <c r="A63" s="214" t="s">
        <v>63</v>
      </c>
      <c r="B63" s="215"/>
      <c r="C63" s="215"/>
      <c r="D63" s="215"/>
      <c r="E63" s="215"/>
      <c r="F63" s="215"/>
      <c r="G63" s="216"/>
      <c r="H63" s="258">
        <f>H59+I59</f>
        <v>450</v>
      </c>
      <c r="I63" s="259"/>
      <c r="J63" s="260"/>
      <c r="K63" s="259">
        <f>K59+L59</f>
        <v>495</v>
      </c>
      <c r="L63" s="259"/>
      <c r="M63" s="261"/>
      <c r="N63" s="262">
        <f>N59+O59</f>
        <v>465</v>
      </c>
      <c r="O63" s="259"/>
      <c r="P63" s="260"/>
      <c r="Q63" s="259">
        <f>Q59+R59</f>
        <v>375</v>
      </c>
      <c r="R63" s="259"/>
      <c r="S63" s="261"/>
      <c r="T63" s="50">
        <f>SUM(H63,K63,N63,Q63)</f>
        <v>1785</v>
      </c>
      <c r="U63" s="72"/>
      <c r="V63" s="72"/>
      <c r="W63" s="72"/>
      <c r="X63" s="72"/>
      <c r="Y63" s="72"/>
    </row>
    <row r="64" spans="1:26" ht="19.5" customHeight="1" thickTop="1" x14ac:dyDescent="0.35">
      <c r="A64" s="204" t="s">
        <v>64</v>
      </c>
      <c r="B64" s="205"/>
      <c r="C64" s="205"/>
      <c r="D64" s="205"/>
      <c r="E64" s="205"/>
      <c r="F64" s="205"/>
      <c r="G64" s="206"/>
      <c r="H64" s="207">
        <f>H60+I60</f>
        <v>450</v>
      </c>
      <c r="I64" s="208"/>
      <c r="J64" s="209"/>
      <c r="K64" s="208">
        <f>K60+L60</f>
        <v>415</v>
      </c>
      <c r="L64" s="208"/>
      <c r="M64" s="210"/>
      <c r="N64" s="263">
        <f>N60+O60</f>
        <v>265</v>
      </c>
      <c r="O64" s="208"/>
      <c r="P64" s="209"/>
      <c r="Q64" s="208">
        <f>Q60+R60</f>
        <v>175</v>
      </c>
      <c r="R64" s="208"/>
      <c r="S64" s="210"/>
      <c r="T64" s="49">
        <f>SUM(H64,K64,N64,Q64)</f>
        <v>1305</v>
      </c>
      <c r="U64" s="28"/>
      <c r="V64" s="28"/>
      <c r="W64" s="28"/>
      <c r="X64" s="28"/>
      <c r="Y64" s="28"/>
    </row>
    <row r="65" spans="1:26" ht="22.5" customHeight="1" thickBot="1" x14ac:dyDescent="0.4">
      <c r="A65" s="214" t="s">
        <v>65</v>
      </c>
      <c r="B65" s="215"/>
      <c r="C65" s="215"/>
      <c r="D65" s="215"/>
      <c r="E65" s="215"/>
      <c r="F65" s="215"/>
      <c r="G65" s="216"/>
      <c r="H65" s="258">
        <f>H61+I61</f>
        <v>450</v>
      </c>
      <c r="I65" s="259"/>
      <c r="J65" s="260"/>
      <c r="K65" s="259">
        <f>K61+L61</f>
        <v>495</v>
      </c>
      <c r="L65" s="259"/>
      <c r="M65" s="261"/>
      <c r="N65" s="262">
        <f>N61+O61</f>
        <v>465</v>
      </c>
      <c r="O65" s="259"/>
      <c r="P65" s="260"/>
      <c r="Q65" s="259">
        <f>Q61+R61</f>
        <v>375</v>
      </c>
      <c r="R65" s="259"/>
      <c r="S65" s="261"/>
      <c r="T65" s="50">
        <f>SUM(H65,K65,N65,Q65)</f>
        <v>1785</v>
      </c>
      <c r="U65" s="28"/>
      <c r="V65" s="28"/>
      <c r="W65" s="28"/>
      <c r="X65" s="28"/>
      <c r="Y65" s="28"/>
      <c r="Z65" s="60" t="s">
        <v>66</v>
      </c>
    </row>
    <row r="66" spans="1:26" ht="22.5" customHeight="1" thickTop="1" x14ac:dyDescent="0.35">
      <c r="A66" s="1"/>
      <c r="B66" s="104" t="s">
        <v>67</v>
      </c>
      <c r="C66" s="4"/>
      <c r="D66" s="4"/>
      <c r="E66" s="4"/>
      <c r="F66" s="4"/>
      <c r="G66" s="4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3"/>
      <c r="U66" s="59">
        <f>U58*100%/120</f>
        <v>0.29500000000000004</v>
      </c>
      <c r="V66" s="59">
        <f>V58*100%/120</f>
        <v>0.37500000000000006</v>
      </c>
      <c r="W66" s="59">
        <f>W58*100%/120</f>
        <v>0.43500000000000016</v>
      </c>
      <c r="X66" s="59">
        <f>X58*100%/120</f>
        <v>7.4999999999999997E-2</v>
      </c>
      <c r="Y66" s="59">
        <f>Y58*100%/120</f>
        <v>0.3</v>
      </c>
      <c r="Z66" s="61" t="s">
        <v>68</v>
      </c>
    </row>
    <row r="67" spans="1:26" x14ac:dyDescent="0.35">
      <c r="C67" s="5"/>
      <c r="D67" s="6"/>
      <c r="O67" s="7"/>
      <c r="P67" s="7"/>
      <c r="Q67" s="7"/>
      <c r="R67" s="7"/>
      <c r="S67" s="7"/>
      <c r="U67" s="59">
        <f t="shared" ref="U67:X69" si="30">U59*100%/120</f>
        <v>0.45500000000000007</v>
      </c>
      <c r="V67" s="59">
        <f t="shared" si="30"/>
        <v>0.53333333333333333</v>
      </c>
      <c r="W67" s="59">
        <f t="shared" si="30"/>
        <v>0.5950000000000002</v>
      </c>
      <c r="X67" s="59">
        <f t="shared" si="30"/>
        <v>7.4999999999999997E-2</v>
      </c>
      <c r="Y67" s="59">
        <f>Y59*100%/120</f>
        <v>0.3</v>
      </c>
      <c r="Z67" s="61" t="s">
        <v>69</v>
      </c>
    </row>
    <row r="68" spans="1:26" x14ac:dyDescent="0.35">
      <c r="C68" s="9" t="s">
        <v>70</v>
      </c>
      <c r="D68" s="10">
        <f>120*25</f>
        <v>3000</v>
      </c>
      <c r="U68" s="59">
        <f t="shared" si="30"/>
        <v>0.29500000000000004</v>
      </c>
      <c r="V68" s="59">
        <f t="shared" si="30"/>
        <v>0.36249999999999999</v>
      </c>
      <c r="W68" s="59">
        <f t="shared" si="30"/>
        <v>0.43500000000000011</v>
      </c>
      <c r="X68" s="59">
        <f t="shared" si="30"/>
        <v>5.8333333333333334E-2</v>
      </c>
      <c r="Y68" s="59">
        <f>Y60*100%/120</f>
        <v>0.3</v>
      </c>
      <c r="Z68" s="61" t="s">
        <v>71</v>
      </c>
    </row>
    <row r="69" spans="1:26" x14ac:dyDescent="0.35">
      <c r="C69" s="9" t="s">
        <v>72</v>
      </c>
      <c r="D69" s="10">
        <f>G61</f>
        <v>120</v>
      </c>
      <c r="U69" s="59">
        <f t="shared" si="30"/>
        <v>0.45500000000000007</v>
      </c>
      <c r="V69" s="59">
        <f t="shared" si="30"/>
        <v>0.52083333333333337</v>
      </c>
      <c r="W69" s="59">
        <f t="shared" si="30"/>
        <v>0.59500000000000008</v>
      </c>
      <c r="X69" s="59">
        <f t="shared" si="30"/>
        <v>5.8333333333333334E-2</v>
      </c>
      <c r="Y69" s="59">
        <f>Y61*100%/120</f>
        <v>0.3</v>
      </c>
      <c r="Z69" s="61" t="s">
        <v>73</v>
      </c>
    </row>
    <row r="70" spans="1:26" x14ac:dyDescent="0.35">
      <c r="C70" s="9" t="s">
        <v>74</v>
      </c>
      <c r="D70" s="10">
        <f>D61</f>
        <v>420</v>
      </c>
    </row>
    <row r="71" spans="1:26" x14ac:dyDescent="0.35">
      <c r="C71" s="9" t="s">
        <v>75</v>
      </c>
      <c r="D71" s="10">
        <f>E61</f>
        <v>1365</v>
      </c>
    </row>
    <row r="72" spans="1:26" x14ac:dyDescent="0.35">
      <c r="C72" s="9" t="s">
        <v>76</v>
      </c>
      <c r="D72" s="10">
        <f>D70+D71</f>
        <v>1785</v>
      </c>
    </row>
    <row r="73" spans="1:26" x14ac:dyDescent="0.35">
      <c r="C73" s="9" t="s">
        <v>77</v>
      </c>
      <c r="D73" s="11">
        <f>D72/D68</f>
        <v>0.59499999999999997</v>
      </c>
    </row>
    <row r="74" spans="1:26" x14ac:dyDescent="0.35">
      <c r="C74" s="12" t="s">
        <v>78</v>
      </c>
      <c r="D74" s="13">
        <f>Y61/120</f>
        <v>0.3</v>
      </c>
    </row>
    <row r="76" spans="1:26" ht="15" thickBot="1" x14ac:dyDescent="0.4"/>
    <row r="77" spans="1:26" ht="42" customHeight="1" thickTop="1" thickBot="1" x14ac:dyDescent="0.4">
      <c r="C77" s="66" t="s">
        <v>79</v>
      </c>
      <c r="D77" s="63" t="s">
        <v>80</v>
      </c>
      <c r="E77" s="63" t="s">
        <v>81</v>
      </c>
      <c r="F77" s="116" t="s">
        <v>19</v>
      </c>
      <c r="G77" s="252" t="s">
        <v>82</v>
      </c>
      <c r="H77" s="252"/>
      <c r="I77" s="252"/>
      <c r="J77" s="252"/>
      <c r="K77" s="252"/>
      <c r="L77" s="252"/>
      <c r="M77" s="252"/>
    </row>
    <row r="78" spans="1:26" ht="15" thickTop="1" x14ac:dyDescent="0.35">
      <c r="C78" s="62" t="s">
        <v>83</v>
      </c>
      <c r="D78" s="66">
        <v>2</v>
      </c>
      <c r="E78" s="66">
        <v>80</v>
      </c>
      <c r="F78" s="66">
        <v>4</v>
      </c>
      <c r="G78" s="117">
        <f>0.75*E78</f>
        <v>60</v>
      </c>
      <c r="H78" s="64"/>
      <c r="I78" s="65"/>
    </row>
    <row r="79" spans="1:26" x14ac:dyDescent="0.35">
      <c r="C79" s="62" t="s">
        <v>84</v>
      </c>
      <c r="D79" s="66">
        <v>3</v>
      </c>
      <c r="E79" s="66">
        <v>200</v>
      </c>
      <c r="F79" s="66">
        <v>8</v>
      </c>
      <c r="G79" s="66">
        <f>0.75*E79</f>
        <v>150</v>
      </c>
      <c r="H79" s="64"/>
      <c r="I79" s="65"/>
    </row>
    <row r="80" spans="1:26" x14ac:dyDescent="0.35">
      <c r="C80" s="62" t="s">
        <v>84</v>
      </c>
      <c r="D80" s="66">
        <v>4</v>
      </c>
      <c r="E80" s="66">
        <v>200</v>
      </c>
      <c r="F80" s="66">
        <v>8</v>
      </c>
      <c r="G80" s="66">
        <f t="shared" ref="G80" si="31">0.75*E80</f>
        <v>150</v>
      </c>
      <c r="H80" s="64"/>
      <c r="I80" s="65"/>
    </row>
    <row r="81" spans="3:9" x14ac:dyDescent="0.35">
      <c r="C81" s="67" t="s">
        <v>85</v>
      </c>
      <c r="D81" s="66"/>
      <c r="E81" s="66">
        <f>SUM(E78:E80)</f>
        <v>480</v>
      </c>
      <c r="F81" s="66">
        <f>SUM(F78:F80)</f>
        <v>20</v>
      </c>
      <c r="G81" s="66">
        <f>SUM(G78:G80)</f>
        <v>360</v>
      </c>
      <c r="H81" s="66">
        <f>G81/25</f>
        <v>14.4</v>
      </c>
      <c r="I81" s="65" t="s">
        <v>86</v>
      </c>
    </row>
    <row r="84" spans="3:9" x14ac:dyDescent="0.35">
      <c r="C84" s="65"/>
      <c r="D84" s="65"/>
      <c r="E84" s="65"/>
    </row>
    <row r="85" spans="3:9" x14ac:dyDescent="0.35">
      <c r="C85" s="65"/>
      <c r="D85" s="65"/>
      <c r="E85" s="65"/>
    </row>
    <row r="86" spans="3:9" x14ac:dyDescent="0.35">
      <c r="C86" s="65"/>
      <c r="D86" s="65"/>
      <c r="E86" s="65"/>
    </row>
  </sheetData>
  <mergeCells count="58">
    <mergeCell ref="G77:M77"/>
    <mergeCell ref="H62:J62"/>
    <mergeCell ref="K62:M62"/>
    <mergeCell ref="N62:P62"/>
    <mergeCell ref="Q62:S62"/>
    <mergeCell ref="H63:J63"/>
    <mergeCell ref="K63:M63"/>
    <mergeCell ref="N63:P63"/>
    <mergeCell ref="Q63:S63"/>
    <mergeCell ref="A65:G65"/>
    <mergeCell ref="H65:J65"/>
    <mergeCell ref="K65:M65"/>
    <mergeCell ref="N65:P65"/>
    <mergeCell ref="Q65:S65"/>
    <mergeCell ref="N64:P64"/>
    <mergeCell ref="Q64:S64"/>
    <mergeCell ref="B4:B6"/>
    <mergeCell ref="A22:T22"/>
    <mergeCell ref="A35:T35"/>
    <mergeCell ref="A20:C20"/>
    <mergeCell ref="A1:T1"/>
    <mergeCell ref="A2:T2"/>
    <mergeCell ref="A4:A6"/>
    <mergeCell ref="C4:C6"/>
    <mergeCell ref="D4:G4"/>
    <mergeCell ref="H4:J4"/>
    <mergeCell ref="K4:M4"/>
    <mergeCell ref="N4:P4"/>
    <mergeCell ref="Q4:S4"/>
    <mergeCell ref="T4:T6"/>
    <mergeCell ref="H20:T20"/>
    <mergeCell ref="A7:C7"/>
    <mergeCell ref="Y4:Y6"/>
    <mergeCell ref="D5:G5"/>
    <mergeCell ref="H5:J5"/>
    <mergeCell ref="K5:M5"/>
    <mergeCell ref="N5:P5"/>
    <mergeCell ref="Q5:S5"/>
    <mergeCell ref="V4:V6"/>
    <mergeCell ref="U4:U6"/>
    <mergeCell ref="W4:W6"/>
    <mergeCell ref="X4:X6"/>
    <mergeCell ref="A64:G64"/>
    <mergeCell ref="H64:J64"/>
    <mergeCell ref="K64:M64"/>
    <mergeCell ref="A62:G62"/>
    <mergeCell ref="A63:G63"/>
    <mergeCell ref="D7:S7"/>
    <mergeCell ref="A60:C60"/>
    <mergeCell ref="A61:C61"/>
    <mergeCell ref="A49:C49"/>
    <mergeCell ref="H49:T49"/>
    <mergeCell ref="A50:T50"/>
    <mergeCell ref="A58:C58"/>
    <mergeCell ref="A59:C59"/>
    <mergeCell ref="A56:C56"/>
    <mergeCell ref="A48:C48"/>
    <mergeCell ref="A21:T21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37" fitToHeight="0" orientation="portrait" r:id="rId1"/>
  <headerFooter>
    <oddHeader xml:space="preserve">&amp;RZałącznik nr 1.4 do Uchwały nr 2/2026 
Rady Wydziału WF z dnia 13.01.2026  r.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3A764-CD23-43C4-AE0A-69CDF34DD3C5}">
  <sheetPr>
    <pageSetUpPr fitToPage="1"/>
  </sheetPr>
  <dimension ref="A1:C18"/>
  <sheetViews>
    <sheetView workbookViewId="0">
      <selection activeCell="C7" sqref="C7"/>
    </sheetView>
  </sheetViews>
  <sheetFormatPr defaultRowHeight="14.5" x14ac:dyDescent="0.35"/>
  <cols>
    <col min="1" max="1" width="82" customWidth="1"/>
    <col min="2" max="2" width="14.81640625" customWidth="1"/>
    <col min="3" max="3" width="10.90625" customWidth="1"/>
  </cols>
  <sheetData>
    <row r="1" spans="1:3" x14ac:dyDescent="0.35">
      <c r="A1" s="118" t="s">
        <v>129</v>
      </c>
      <c r="B1" s="264" t="s">
        <v>148</v>
      </c>
      <c r="C1" s="265"/>
    </row>
    <row r="2" spans="1:3" ht="31" x14ac:dyDescent="0.35">
      <c r="A2" s="119" t="s">
        <v>130</v>
      </c>
      <c r="B2" s="120" t="s">
        <v>131</v>
      </c>
      <c r="C2" s="120" t="s">
        <v>132</v>
      </c>
    </row>
    <row r="3" spans="1:3" ht="70.5" x14ac:dyDescent="0.35">
      <c r="A3" s="268" t="s">
        <v>133</v>
      </c>
      <c r="B3" s="129" t="s">
        <v>150</v>
      </c>
      <c r="C3" s="130">
        <v>72</v>
      </c>
    </row>
    <row r="4" spans="1:3" ht="42.5" x14ac:dyDescent="0.35">
      <c r="A4" s="268"/>
      <c r="B4" s="129" t="s">
        <v>151</v>
      </c>
      <c r="C4" s="131">
        <v>28</v>
      </c>
    </row>
    <row r="5" spans="1:3" x14ac:dyDescent="0.35">
      <c r="A5" s="121" t="s">
        <v>134</v>
      </c>
      <c r="B5" s="266"/>
      <c r="C5" s="267"/>
    </row>
    <row r="6" spans="1:3" x14ac:dyDescent="0.35">
      <c r="A6" s="122" t="s">
        <v>135</v>
      </c>
      <c r="B6" s="266" t="s">
        <v>149</v>
      </c>
      <c r="C6" s="267"/>
    </row>
    <row r="7" spans="1:3" ht="43.5" x14ac:dyDescent="0.35">
      <c r="A7" s="123" t="s">
        <v>136</v>
      </c>
      <c r="B7" s="124">
        <f>'Plan od 26_27'!F58</f>
        <v>1305</v>
      </c>
      <c r="C7" s="125">
        <f>B7/'Plan od 26_27'!F59</f>
        <v>0.73109243697478987</v>
      </c>
    </row>
    <row r="8" spans="1:3" ht="43.5" x14ac:dyDescent="0.35">
      <c r="A8" s="123" t="s">
        <v>137</v>
      </c>
      <c r="B8" s="124">
        <f>'Plan od 26_27'!W58</f>
        <v>52.200000000000017</v>
      </c>
      <c r="C8" s="126">
        <f>B8/'Plan od 26_27'!G59</f>
        <v>0.43500000000000016</v>
      </c>
    </row>
    <row r="9" spans="1:3" ht="29" x14ac:dyDescent="0.35">
      <c r="A9" s="123" t="s">
        <v>138</v>
      </c>
      <c r="B9" s="124">
        <f>B7</f>
        <v>1305</v>
      </c>
      <c r="C9" s="125">
        <f>B9/B7</f>
        <v>1</v>
      </c>
    </row>
    <row r="10" spans="1:3" ht="43.5" x14ac:dyDescent="0.35">
      <c r="A10" s="123" t="s">
        <v>139</v>
      </c>
      <c r="B10" s="124">
        <f>'Plan od 26_27'!X58</f>
        <v>9</v>
      </c>
      <c r="C10" s="125">
        <f>B10/120</f>
        <v>7.4999999999999997E-2</v>
      </c>
    </row>
    <row r="11" spans="1:3" x14ac:dyDescent="0.35">
      <c r="A11" s="123" t="s">
        <v>140</v>
      </c>
      <c r="B11" s="127">
        <v>3</v>
      </c>
      <c r="C11" s="124"/>
    </row>
    <row r="12" spans="1:3" x14ac:dyDescent="0.35">
      <c r="A12" s="123" t="s">
        <v>141</v>
      </c>
      <c r="B12" s="127">
        <f>'Plan od 26_27'!F57</f>
        <v>480</v>
      </c>
      <c r="C12" s="132">
        <f>B12/'Plan od 26_27'!F59</f>
        <v>0.26890756302521007</v>
      </c>
    </row>
    <row r="13" spans="1:3" x14ac:dyDescent="0.35">
      <c r="A13" s="123" t="s">
        <v>142</v>
      </c>
      <c r="B13" s="127">
        <f>'Plan od 26_27'!G57</f>
        <v>19</v>
      </c>
      <c r="C13" s="132">
        <f>B13/120</f>
        <v>0.15833333333333333</v>
      </c>
    </row>
    <row r="14" spans="1:3" ht="43.5" x14ac:dyDescent="0.35">
      <c r="A14" s="123" t="s">
        <v>143</v>
      </c>
      <c r="B14" s="124">
        <f>'Plan od 26_27'!Y58</f>
        <v>36</v>
      </c>
      <c r="C14" s="125">
        <f>B14/120</f>
        <v>0.3</v>
      </c>
    </row>
    <row r="15" spans="1:3" ht="43.5" x14ac:dyDescent="0.35">
      <c r="A15" s="123" t="s">
        <v>144</v>
      </c>
      <c r="B15" s="124">
        <f>'Plan od 26_27'!V59</f>
        <v>64</v>
      </c>
      <c r="C15" s="125">
        <f>B15/120</f>
        <v>0.53333333333333333</v>
      </c>
    </row>
    <row r="16" spans="1:3" ht="29" x14ac:dyDescent="0.35">
      <c r="A16" s="123" t="s">
        <v>145</v>
      </c>
      <c r="B16" s="123" t="s">
        <v>152</v>
      </c>
      <c r="C16" s="128"/>
    </row>
    <row r="17" spans="1:3" ht="29" x14ac:dyDescent="0.35">
      <c r="A17" s="123" t="s">
        <v>146</v>
      </c>
      <c r="B17" s="123" t="s">
        <v>152</v>
      </c>
      <c r="C17" s="128"/>
    </row>
    <row r="18" spans="1:3" ht="29" x14ac:dyDescent="0.35">
      <c r="A18" s="123" t="s">
        <v>147</v>
      </c>
      <c r="B18" s="123" t="s">
        <v>152</v>
      </c>
      <c r="C18" s="128"/>
    </row>
  </sheetData>
  <mergeCells count="4">
    <mergeCell ref="B1:C1"/>
    <mergeCell ref="B5:C5"/>
    <mergeCell ref="B6:C6"/>
    <mergeCell ref="A3:A4"/>
  </mergeCells>
  <pageMargins left="0.7" right="0.7" top="0.75" bottom="0.75" header="0.3" footer="0.3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133C-F1EB-4942-B69C-F6D098E17D81}">
  <sheetPr>
    <pageSetUpPr fitToPage="1"/>
  </sheetPr>
  <dimension ref="A1:C18"/>
  <sheetViews>
    <sheetView workbookViewId="0">
      <selection activeCell="F7" sqref="F7"/>
    </sheetView>
  </sheetViews>
  <sheetFormatPr defaultRowHeight="14.5" x14ac:dyDescent="0.35"/>
  <cols>
    <col min="1" max="1" width="82" customWidth="1"/>
    <col min="2" max="2" width="14.81640625" customWidth="1"/>
    <col min="3" max="3" width="10.90625" customWidth="1"/>
  </cols>
  <sheetData>
    <row r="1" spans="1:3" x14ac:dyDescent="0.35">
      <c r="A1" s="118" t="s">
        <v>129</v>
      </c>
      <c r="B1" s="264" t="s">
        <v>148</v>
      </c>
      <c r="C1" s="265"/>
    </row>
    <row r="2" spans="1:3" ht="31" x14ac:dyDescent="0.35">
      <c r="A2" s="119" t="s">
        <v>130</v>
      </c>
      <c r="B2" s="120" t="s">
        <v>131</v>
      </c>
      <c r="C2" s="120" t="s">
        <v>132</v>
      </c>
    </row>
    <row r="3" spans="1:3" ht="70.5" x14ac:dyDescent="0.35">
      <c r="A3" s="268" t="s">
        <v>133</v>
      </c>
      <c r="B3" s="129" t="s">
        <v>150</v>
      </c>
      <c r="C3" s="130">
        <v>72</v>
      </c>
    </row>
    <row r="4" spans="1:3" ht="42.5" x14ac:dyDescent="0.35">
      <c r="A4" s="268"/>
      <c r="B4" s="129" t="s">
        <v>151</v>
      </c>
      <c r="C4" s="131">
        <v>28</v>
      </c>
    </row>
    <row r="5" spans="1:3" x14ac:dyDescent="0.35">
      <c r="A5" s="121" t="s">
        <v>134</v>
      </c>
      <c r="B5" s="266"/>
      <c r="C5" s="267"/>
    </row>
    <row r="6" spans="1:3" x14ac:dyDescent="0.35">
      <c r="A6" s="122" t="s">
        <v>135</v>
      </c>
      <c r="B6" s="266" t="s">
        <v>149</v>
      </c>
      <c r="C6" s="267"/>
    </row>
    <row r="7" spans="1:3" ht="43.5" x14ac:dyDescent="0.35">
      <c r="A7" s="123" t="s">
        <v>136</v>
      </c>
      <c r="B7" s="124">
        <f>'Plan od 26_27'!F60</f>
        <v>1305</v>
      </c>
      <c r="C7" s="125">
        <f>B7/'Plan od 26_27'!F59</f>
        <v>0.73109243697478987</v>
      </c>
    </row>
    <row r="8" spans="1:3" ht="43.5" x14ac:dyDescent="0.35">
      <c r="A8" s="123" t="s">
        <v>137</v>
      </c>
      <c r="B8" s="124">
        <f>'Plan od 26_27'!W60</f>
        <v>52.20000000000001</v>
      </c>
      <c r="C8" s="126">
        <f>B8/'Plan od 26_27'!G59</f>
        <v>0.43500000000000011</v>
      </c>
    </row>
    <row r="9" spans="1:3" ht="29" x14ac:dyDescent="0.35">
      <c r="A9" s="123" t="s">
        <v>138</v>
      </c>
      <c r="B9" s="124">
        <f>'Plan od 26_27'!F60</f>
        <v>1305</v>
      </c>
      <c r="C9" s="125">
        <f>B9/B7</f>
        <v>1</v>
      </c>
    </row>
    <row r="10" spans="1:3" ht="43.5" x14ac:dyDescent="0.35">
      <c r="A10" s="123" t="s">
        <v>139</v>
      </c>
      <c r="B10" s="124">
        <f>'Plan od 26_27'!X60</f>
        <v>7</v>
      </c>
      <c r="C10" s="125">
        <f>B10/120</f>
        <v>5.8333333333333334E-2</v>
      </c>
    </row>
    <row r="11" spans="1:3" x14ac:dyDescent="0.35">
      <c r="A11" s="123" t="s">
        <v>140</v>
      </c>
      <c r="B11" s="127">
        <v>3</v>
      </c>
      <c r="C11" s="124"/>
    </row>
    <row r="12" spans="1:3" x14ac:dyDescent="0.35">
      <c r="A12" s="123" t="s">
        <v>141</v>
      </c>
      <c r="B12" s="127">
        <f>'Plan od 26_27'!F57</f>
        <v>480</v>
      </c>
      <c r="C12" s="132">
        <f>B12/'Plan od 26_27'!F59</f>
        <v>0.26890756302521007</v>
      </c>
    </row>
    <row r="13" spans="1:3" x14ac:dyDescent="0.35">
      <c r="A13" s="123" t="s">
        <v>142</v>
      </c>
      <c r="B13" s="127">
        <f>'Plan od 26_27'!G57</f>
        <v>19</v>
      </c>
      <c r="C13" s="132">
        <f>B13/120</f>
        <v>0.15833333333333333</v>
      </c>
    </row>
    <row r="14" spans="1:3" ht="43.5" x14ac:dyDescent="0.35">
      <c r="A14" s="123" t="s">
        <v>143</v>
      </c>
      <c r="B14" s="124">
        <f>'Plan od 26_27'!Y58</f>
        <v>36</v>
      </c>
      <c r="C14" s="125">
        <f>B14/120</f>
        <v>0.3</v>
      </c>
    </row>
    <row r="15" spans="1:3" ht="43.5" x14ac:dyDescent="0.35">
      <c r="A15" s="123" t="s">
        <v>144</v>
      </c>
      <c r="B15" s="124">
        <f>'Plan od 26_27'!V61</f>
        <v>62.5</v>
      </c>
      <c r="C15" s="125">
        <f>B15/120</f>
        <v>0.52083333333333337</v>
      </c>
    </row>
    <row r="16" spans="1:3" ht="29" x14ac:dyDescent="0.35">
      <c r="A16" s="123" t="s">
        <v>145</v>
      </c>
      <c r="B16" s="123" t="s">
        <v>152</v>
      </c>
      <c r="C16" s="128"/>
    </row>
    <row r="17" spans="1:3" ht="29" x14ac:dyDescent="0.35">
      <c r="A17" s="123" t="s">
        <v>146</v>
      </c>
      <c r="B17" s="123" t="s">
        <v>152</v>
      </c>
      <c r="C17" s="128"/>
    </row>
    <row r="18" spans="1:3" ht="29" x14ac:dyDescent="0.35">
      <c r="A18" s="123" t="s">
        <v>147</v>
      </c>
      <c r="B18" s="123" t="s">
        <v>152</v>
      </c>
      <c r="C18" s="128"/>
    </row>
  </sheetData>
  <mergeCells count="4">
    <mergeCell ref="B1:C1"/>
    <mergeCell ref="A3:A4"/>
    <mergeCell ref="B5:C5"/>
    <mergeCell ref="B6:C6"/>
  </mergeCells>
  <pageMargins left="0.7" right="0.7" top="0.75" bottom="0.75" header="0.3" footer="0.3"/>
  <pageSetup paperSize="9" scale="8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4931A-473A-43A6-B1C5-67C105355641}">
  <sheetPr>
    <pageSetUpPr fitToPage="1"/>
  </sheetPr>
  <dimension ref="A1:F72"/>
  <sheetViews>
    <sheetView workbookViewId="0">
      <selection activeCell="L74" sqref="L74"/>
    </sheetView>
  </sheetViews>
  <sheetFormatPr defaultColWidth="8.90625" defaultRowHeight="15.5" x14ac:dyDescent="0.35"/>
  <cols>
    <col min="1" max="1" width="8.90625" style="134"/>
    <col min="2" max="2" width="30.81640625" style="135" customWidth="1"/>
    <col min="3" max="3" width="22.453125" style="135" customWidth="1"/>
    <col min="4" max="4" width="21.54296875" style="133" customWidth="1"/>
    <col min="5" max="5" width="13" style="133" customWidth="1"/>
    <col min="6" max="6" width="24.08984375" style="133" customWidth="1"/>
    <col min="7" max="16384" width="8.90625" style="133"/>
  </cols>
  <sheetData>
    <row r="1" spans="1:6" x14ac:dyDescent="0.35">
      <c r="A1" s="272" t="s">
        <v>153</v>
      </c>
      <c r="B1" s="272"/>
      <c r="C1" s="272"/>
      <c r="D1" s="272"/>
      <c r="E1" s="272"/>
      <c r="F1" s="272"/>
    </row>
    <row r="3" spans="1:6" ht="17.5" x14ac:dyDescent="0.35">
      <c r="A3" s="136" t="s">
        <v>155</v>
      </c>
      <c r="B3" s="137" t="s">
        <v>3</v>
      </c>
      <c r="C3" s="137" t="s">
        <v>158</v>
      </c>
      <c r="D3" s="136" t="s">
        <v>156</v>
      </c>
      <c r="E3" s="136" t="s">
        <v>157</v>
      </c>
      <c r="F3" s="136" t="s">
        <v>159</v>
      </c>
    </row>
    <row r="4" spans="1:6" x14ac:dyDescent="0.35">
      <c r="A4" s="273" t="s">
        <v>154</v>
      </c>
      <c r="B4" s="273"/>
      <c r="C4" s="273"/>
      <c r="D4" s="273"/>
      <c r="E4" s="273"/>
      <c r="F4" s="273"/>
    </row>
    <row r="5" spans="1:6" x14ac:dyDescent="0.35">
      <c r="A5" s="270">
        <v>1</v>
      </c>
      <c r="B5" s="269" t="s">
        <v>210</v>
      </c>
      <c r="C5" s="269" t="s">
        <v>160</v>
      </c>
      <c r="D5" s="138"/>
      <c r="E5" s="138"/>
      <c r="F5" s="138"/>
    </row>
    <row r="6" spans="1:6" x14ac:dyDescent="0.35">
      <c r="A6" s="270"/>
      <c r="B6" s="269"/>
      <c r="C6" s="269"/>
      <c r="D6" s="138"/>
      <c r="E6" s="138"/>
      <c r="F6" s="138"/>
    </row>
    <row r="7" spans="1:6" x14ac:dyDescent="0.35">
      <c r="A7" s="270"/>
      <c r="B7" s="269"/>
      <c r="C7" s="269"/>
      <c r="D7" s="138"/>
      <c r="E7" s="138"/>
      <c r="F7" s="138"/>
    </row>
    <row r="8" spans="1:6" x14ac:dyDescent="0.35">
      <c r="A8" s="270"/>
      <c r="B8" s="269"/>
      <c r="C8" s="269"/>
      <c r="D8" s="138"/>
      <c r="E8" s="138"/>
      <c r="F8" s="138"/>
    </row>
    <row r="9" spans="1:6" x14ac:dyDescent="0.35">
      <c r="A9" s="270"/>
      <c r="B9" s="269"/>
      <c r="C9" s="269"/>
      <c r="D9" s="138"/>
      <c r="E9" s="138"/>
      <c r="F9" s="138"/>
    </row>
    <row r="10" spans="1:6" x14ac:dyDescent="0.35">
      <c r="A10" s="139">
        <v>2</v>
      </c>
      <c r="B10" s="140" t="s">
        <v>162</v>
      </c>
      <c r="C10" s="140" t="s">
        <v>163</v>
      </c>
      <c r="D10" s="138" t="s">
        <v>164</v>
      </c>
      <c r="E10" s="138" t="s">
        <v>165</v>
      </c>
      <c r="F10" s="138"/>
    </row>
    <row r="11" spans="1:6" x14ac:dyDescent="0.35">
      <c r="A11" s="139">
        <v>3</v>
      </c>
      <c r="B11" s="140" t="s">
        <v>161</v>
      </c>
      <c r="C11" s="140" t="s">
        <v>163</v>
      </c>
      <c r="D11" s="138" t="s">
        <v>164</v>
      </c>
      <c r="E11" s="138" t="s">
        <v>165</v>
      </c>
      <c r="F11" s="138"/>
    </row>
    <row r="12" spans="1:6" x14ac:dyDescent="0.35">
      <c r="A12" s="273" t="s">
        <v>166</v>
      </c>
      <c r="B12" s="273"/>
      <c r="C12" s="273"/>
      <c r="D12" s="273"/>
      <c r="E12" s="273"/>
      <c r="F12" s="273"/>
    </row>
    <row r="13" spans="1:6" x14ac:dyDescent="0.35">
      <c r="A13" s="270">
        <v>1</v>
      </c>
      <c r="B13" s="269" t="s">
        <v>167</v>
      </c>
      <c r="C13" s="269" t="s">
        <v>169</v>
      </c>
      <c r="D13" s="138" t="s">
        <v>170</v>
      </c>
      <c r="E13" s="138" t="s">
        <v>180</v>
      </c>
      <c r="F13" s="138" t="s">
        <v>181</v>
      </c>
    </row>
    <row r="14" spans="1:6" x14ac:dyDescent="0.35">
      <c r="A14" s="270"/>
      <c r="B14" s="269"/>
      <c r="C14" s="269"/>
      <c r="D14" s="138" t="s">
        <v>171</v>
      </c>
      <c r="E14" s="138" t="s">
        <v>180</v>
      </c>
      <c r="F14" s="138" t="s">
        <v>181</v>
      </c>
    </row>
    <row r="15" spans="1:6" x14ac:dyDescent="0.35">
      <c r="A15" s="270"/>
      <c r="B15" s="269"/>
      <c r="C15" s="269"/>
      <c r="D15" s="138" t="s">
        <v>172</v>
      </c>
      <c r="E15" s="138" t="s">
        <v>180</v>
      </c>
      <c r="F15" s="138"/>
    </row>
    <row r="16" spans="1:6" x14ac:dyDescent="0.35">
      <c r="A16" s="270"/>
      <c r="B16" s="269"/>
      <c r="C16" s="269"/>
      <c r="D16" s="138" t="s">
        <v>172</v>
      </c>
      <c r="E16" s="138" t="s">
        <v>180</v>
      </c>
      <c r="F16" s="138"/>
    </row>
    <row r="17" spans="1:6" x14ac:dyDescent="0.35">
      <c r="A17" s="270"/>
      <c r="B17" s="269"/>
      <c r="C17" s="269"/>
      <c r="D17" s="138"/>
      <c r="E17" s="138" t="s">
        <v>180</v>
      </c>
      <c r="F17" s="138"/>
    </row>
    <row r="18" spans="1:6" x14ac:dyDescent="0.35">
      <c r="A18" s="270"/>
      <c r="B18" s="269"/>
      <c r="C18" s="269"/>
      <c r="D18" s="138"/>
      <c r="E18" s="138" t="s">
        <v>180</v>
      </c>
      <c r="F18" s="138"/>
    </row>
    <row r="19" spans="1:6" x14ac:dyDescent="0.35">
      <c r="A19" s="139">
        <v>2</v>
      </c>
      <c r="B19" s="141" t="s">
        <v>185</v>
      </c>
      <c r="C19" s="140" t="s">
        <v>163</v>
      </c>
      <c r="D19" s="138" t="s">
        <v>164</v>
      </c>
      <c r="E19" s="138" t="s">
        <v>165</v>
      </c>
      <c r="F19" s="138"/>
    </row>
    <row r="20" spans="1:6" x14ac:dyDescent="0.35">
      <c r="A20" s="270">
        <v>3</v>
      </c>
      <c r="B20" s="269" t="s">
        <v>184</v>
      </c>
      <c r="C20" s="269" t="s">
        <v>163</v>
      </c>
      <c r="D20" s="138"/>
      <c r="E20" s="138"/>
      <c r="F20" s="138"/>
    </row>
    <row r="21" spans="1:6" x14ac:dyDescent="0.35">
      <c r="A21" s="270"/>
      <c r="B21" s="269"/>
      <c r="C21" s="269"/>
      <c r="D21" s="138"/>
      <c r="E21" s="138"/>
      <c r="F21" s="138"/>
    </row>
    <row r="22" spans="1:6" x14ac:dyDescent="0.35">
      <c r="A22" s="270"/>
      <c r="B22" s="269"/>
      <c r="C22" s="269"/>
      <c r="D22" s="138"/>
      <c r="E22" s="138"/>
      <c r="F22" s="138"/>
    </row>
    <row r="23" spans="1:6" x14ac:dyDescent="0.35">
      <c r="A23" s="270"/>
      <c r="B23" s="269"/>
      <c r="C23" s="269"/>
      <c r="D23" s="138"/>
      <c r="E23" s="138"/>
      <c r="F23" s="138"/>
    </row>
    <row r="24" spans="1:6" x14ac:dyDescent="0.35">
      <c r="A24" s="270">
        <v>4</v>
      </c>
      <c r="B24" s="269" t="s">
        <v>202</v>
      </c>
      <c r="C24" s="269" t="s">
        <v>203</v>
      </c>
      <c r="D24" s="138"/>
      <c r="E24" s="138"/>
      <c r="F24" s="138"/>
    </row>
    <row r="25" spans="1:6" x14ac:dyDescent="0.35">
      <c r="A25" s="270"/>
      <c r="B25" s="269"/>
      <c r="C25" s="269"/>
      <c r="D25" s="138"/>
      <c r="E25" s="138"/>
      <c r="F25" s="138"/>
    </row>
    <row r="26" spans="1:6" x14ac:dyDescent="0.35">
      <c r="A26" s="270"/>
      <c r="B26" s="269"/>
      <c r="C26" s="269"/>
      <c r="D26" s="138"/>
      <c r="E26" s="138"/>
      <c r="F26" s="138"/>
    </row>
    <row r="27" spans="1:6" x14ac:dyDescent="0.35">
      <c r="A27" s="271" t="s">
        <v>173</v>
      </c>
      <c r="B27" s="271"/>
      <c r="C27" s="271"/>
      <c r="D27" s="271"/>
      <c r="E27" s="271"/>
      <c r="F27" s="271"/>
    </row>
    <row r="28" spans="1:6" ht="31" x14ac:dyDescent="0.35">
      <c r="A28" s="139">
        <v>5</v>
      </c>
      <c r="B28" s="140" t="s">
        <v>176</v>
      </c>
      <c r="C28" s="140" t="s">
        <v>174</v>
      </c>
      <c r="D28" s="138" t="s">
        <v>164</v>
      </c>
      <c r="E28" s="138" t="s">
        <v>180</v>
      </c>
      <c r="F28" s="138" t="s">
        <v>181</v>
      </c>
    </row>
    <row r="29" spans="1:6" x14ac:dyDescent="0.35">
      <c r="A29" s="139">
        <v>6</v>
      </c>
      <c r="B29" s="140" t="s">
        <v>175</v>
      </c>
      <c r="C29" s="140" t="s">
        <v>174</v>
      </c>
      <c r="D29" s="138" t="s">
        <v>164</v>
      </c>
      <c r="E29" s="138" t="s">
        <v>182</v>
      </c>
      <c r="F29" s="138" t="s">
        <v>183</v>
      </c>
    </row>
    <row r="30" spans="1:6" x14ac:dyDescent="0.35">
      <c r="A30" s="271" t="s">
        <v>179</v>
      </c>
      <c r="B30" s="271"/>
      <c r="C30" s="271"/>
      <c r="D30" s="271"/>
      <c r="E30" s="271"/>
      <c r="F30" s="271"/>
    </row>
    <row r="31" spans="1:6" ht="31" x14ac:dyDescent="0.35">
      <c r="A31" s="139">
        <v>7</v>
      </c>
      <c r="B31" s="140" t="s">
        <v>178</v>
      </c>
      <c r="C31" s="140" t="s">
        <v>174</v>
      </c>
      <c r="D31" s="138" t="s">
        <v>164</v>
      </c>
      <c r="E31" s="138" t="s">
        <v>180</v>
      </c>
      <c r="F31" s="138" t="s">
        <v>181</v>
      </c>
    </row>
    <row r="32" spans="1:6" x14ac:dyDescent="0.35">
      <c r="A32" s="139">
        <v>8</v>
      </c>
      <c r="B32" s="140" t="s">
        <v>177</v>
      </c>
      <c r="C32" s="140" t="s">
        <v>174</v>
      </c>
      <c r="D32" s="138" t="s">
        <v>164</v>
      </c>
      <c r="E32" s="138" t="s">
        <v>182</v>
      </c>
      <c r="F32" s="138" t="s">
        <v>183</v>
      </c>
    </row>
    <row r="33" spans="1:6" x14ac:dyDescent="0.35">
      <c r="A33" s="274" t="s">
        <v>186</v>
      </c>
      <c r="B33" s="274"/>
      <c r="C33" s="274"/>
      <c r="D33" s="274"/>
      <c r="E33" s="274"/>
      <c r="F33" s="274"/>
    </row>
    <row r="34" spans="1:6" x14ac:dyDescent="0.35">
      <c r="A34" s="139">
        <v>1</v>
      </c>
      <c r="B34" s="140" t="s">
        <v>167</v>
      </c>
      <c r="C34" s="140" t="s">
        <v>187</v>
      </c>
      <c r="D34" s="138" t="s">
        <v>188</v>
      </c>
      <c r="E34" s="138" t="s">
        <v>180</v>
      </c>
      <c r="F34" s="138" t="s">
        <v>181</v>
      </c>
    </row>
    <row r="35" spans="1:6" x14ac:dyDescent="0.35">
      <c r="A35" s="139">
        <v>2</v>
      </c>
      <c r="B35" s="140" t="s">
        <v>202</v>
      </c>
      <c r="C35" s="140" t="s">
        <v>203</v>
      </c>
      <c r="D35" s="138" t="s">
        <v>188</v>
      </c>
      <c r="E35" s="138"/>
      <c r="F35" s="138"/>
    </row>
    <row r="36" spans="1:6" x14ac:dyDescent="0.35">
      <c r="A36" s="139">
        <v>3</v>
      </c>
      <c r="B36" s="140" t="s">
        <v>196</v>
      </c>
      <c r="C36" s="140" t="s">
        <v>163</v>
      </c>
      <c r="D36" s="138"/>
      <c r="E36" s="138" t="s">
        <v>165</v>
      </c>
      <c r="F36" s="138"/>
    </row>
    <row r="37" spans="1:6" x14ac:dyDescent="0.35">
      <c r="A37" s="139">
        <v>4</v>
      </c>
      <c r="B37" s="140" t="s">
        <v>195</v>
      </c>
      <c r="C37" s="140" t="s">
        <v>163</v>
      </c>
      <c r="D37" s="138"/>
      <c r="E37" s="138" t="s">
        <v>165</v>
      </c>
      <c r="F37" s="138" t="s">
        <v>197</v>
      </c>
    </row>
    <row r="38" spans="1:6" x14ac:dyDescent="0.35">
      <c r="A38" s="271" t="s">
        <v>173</v>
      </c>
      <c r="B38" s="271"/>
      <c r="C38" s="271"/>
      <c r="D38" s="271"/>
      <c r="E38" s="271"/>
      <c r="F38" s="271"/>
    </row>
    <row r="39" spans="1:6" ht="16.75" customHeight="1" x14ac:dyDescent="0.35">
      <c r="A39" s="270">
        <v>5</v>
      </c>
      <c r="B39" s="269" t="s">
        <v>189</v>
      </c>
      <c r="C39" s="269" t="s">
        <v>190</v>
      </c>
      <c r="D39" s="138"/>
      <c r="E39" s="138" t="s">
        <v>201</v>
      </c>
      <c r="F39" s="138"/>
    </row>
    <row r="40" spans="1:6" x14ac:dyDescent="0.35">
      <c r="A40" s="270"/>
      <c r="B40" s="269"/>
      <c r="C40" s="269"/>
      <c r="D40" s="138"/>
      <c r="E40" s="138" t="s">
        <v>201</v>
      </c>
      <c r="F40" s="138"/>
    </row>
    <row r="41" spans="1:6" x14ac:dyDescent="0.35">
      <c r="A41" s="270"/>
      <c r="B41" s="269"/>
      <c r="C41" s="269"/>
      <c r="D41" s="138"/>
      <c r="E41" s="138" t="s">
        <v>201</v>
      </c>
      <c r="F41" s="138"/>
    </row>
    <row r="42" spans="1:6" x14ac:dyDescent="0.35">
      <c r="A42" s="270"/>
      <c r="B42" s="269"/>
      <c r="C42" s="269"/>
      <c r="D42" s="138"/>
      <c r="E42" s="138"/>
      <c r="F42" s="138"/>
    </row>
    <row r="43" spans="1:6" x14ac:dyDescent="0.35">
      <c r="A43" s="270">
        <v>6</v>
      </c>
      <c r="B43" s="269" t="s">
        <v>191</v>
      </c>
      <c r="C43" s="269" t="s">
        <v>192</v>
      </c>
      <c r="D43" s="138" t="s">
        <v>194</v>
      </c>
      <c r="E43" s="138" t="s">
        <v>165</v>
      </c>
      <c r="F43" s="138"/>
    </row>
    <row r="44" spans="1:6" x14ac:dyDescent="0.35">
      <c r="A44" s="270"/>
      <c r="B44" s="269"/>
      <c r="C44" s="269"/>
      <c r="D44" s="138" t="s">
        <v>193</v>
      </c>
      <c r="E44" s="138" t="s">
        <v>165</v>
      </c>
      <c r="F44" s="138"/>
    </row>
    <row r="45" spans="1:6" x14ac:dyDescent="0.35">
      <c r="A45" s="270"/>
      <c r="B45" s="269"/>
      <c r="C45" s="269"/>
      <c r="D45" s="138"/>
      <c r="E45" s="138"/>
      <c r="F45" s="138"/>
    </row>
    <row r="46" spans="1:6" x14ac:dyDescent="0.35">
      <c r="A46" s="271" t="s">
        <v>179</v>
      </c>
      <c r="B46" s="271"/>
      <c r="C46" s="271"/>
      <c r="D46" s="271"/>
      <c r="E46" s="271"/>
      <c r="F46" s="271"/>
    </row>
    <row r="47" spans="1:6" x14ac:dyDescent="0.35">
      <c r="A47" s="270">
        <v>7</v>
      </c>
      <c r="B47" s="269" t="s">
        <v>198</v>
      </c>
      <c r="C47" s="269" t="s">
        <v>190</v>
      </c>
      <c r="D47" s="138"/>
      <c r="E47" s="138" t="s">
        <v>165</v>
      </c>
      <c r="F47" s="138"/>
    </row>
    <row r="48" spans="1:6" x14ac:dyDescent="0.35">
      <c r="A48" s="270"/>
      <c r="B48" s="269"/>
      <c r="C48" s="269"/>
      <c r="D48" s="138"/>
      <c r="E48" s="138" t="s">
        <v>165</v>
      </c>
      <c r="F48" s="138"/>
    </row>
    <row r="49" spans="1:6" x14ac:dyDescent="0.35">
      <c r="A49" s="270"/>
      <c r="B49" s="269"/>
      <c r="C49" s="269"/>
      <c r="D49" s="138"/>
      <c r="E49" s="138" t="s">
        <v>165</v>
      </c>
      <c r="F49" s="138"/>
    </row>
    <row r="50" spans="1:6" x14ac:dyDescent="0.35">
      <c r="A50" s="270"/>
      <c r="B50" s="269"/>
      <c r="C50" s="269"/>
      <c r="D50" s="138"/>
      <c r="E50" s="138"/>
      <c r="F50" s="138"/>
    </row>
    <row r="51" spans="1:6" x14ac:dyDescent="0.35">
      <c r="A51" s="270">
        <v>8</v>
      </c>
      <c r="B51" s="269" t="s">
        <v>191</v>
      </c>
      <c r="C51" s="269" t="s">
        <v>192</v>
      </c>
      <c r="D51" s="138" t="s">
        <v>200</v>
      </c>
      <c r="E51" s="138" t="s">
        <v>201</v>
      </c>
      <c r="F51" s="138"/>
    </row>
    <row r="52" spans="1:6" x14ac:dyDescent="0.35">
      <c r="A52" s="270"/>
      <c r="B52" s="269"/>
      <c r="C52" s="269"/>
      <c r="D52" s="138" t="s">
        <v>199</v>
      </c>
      <c r="E52" s="138" t="s">
        <v>165</v>
      </c>
      <c r="F52" s="138"/>
    </row>
    <row r="53" spans="1:6" x14ac:dyDescent="0.35">
      <c r="A53" s="270"/>
      <c r="B53" s="269"/>
      <c r="C53" s="269"/>
      <c r="D53" s="138"/>
      <c r="E53" s="138"/>
      <c r="F53" s="138"/>
    </row>
    <row r="54" spans="1:6" x14ac:dyDescent="0.35">
      <c r="A54" s="274" t="s">
        <v>204</v>
      </c>
      <c r="B54" s="274"/>
      <c r="C54" s="274"/>
      <c r="D54" s="274"/>
      <c r="E54" s="274"/>
      <c r="F54" s="274"/>
    </row>
    <row r="55" spans="1:6" ht="19.75" customHeight="1" x14ac:dyDescent="0.35">
      <c r="A55" s="270">
        <v>1</v>
      </c>
      <c r="B55" s="269" t="s">
        <v>206</v>
      </c>
      <c r="C55" s="269" t="s">
        <v>163</v>
      </c>
      <c r="D55" s="138" t="s">
        <v>207</v>
      </c>
      <c r="E55" s="138" t="s">
        <v>165</v>
      </c>
      <c r="F55" s="138" t="s">
        <v>197</v>
      </c>
    </row>
    <row r="56" spans="1:6" x14ac:dyDescent="0.35">
      <c r="A56" s="270"/>
      <c r="B56" s="269"/>
      <c r="C56" s="269"/>
      <c r="D56" s="138"/>
      <c r="E56" s="138"/>
      <c r="F56" s="138"/>
    </row>
    <row r="57" spans="1:6" x14ac:dyDescent="0.35">
      <c r="A57" s="270"/>
      <c r="B57" s="269"/>
      <c r="C57" s="269"/>
      <c r="D57" s="138"/>
      <c r="E57" s="138"/>
      <c r="F57" s="138"/>
    </row>
    <row r="58" spans="1:6" x14ac:dyDescent="0.35">
      <c r="A58" s="270"/>
      <c r="B58" s="269"/>
      <c r="C58" s="269"/>
      <c r="D58" s="138"/>
      <c r="E58" s="138"/>
      <c r="F58" s="138"/>
    </row>
    <row r="59" spans="1:6" x14ac:dyDescent="0.35">
      <c r="A59" s="139">
        <v>2</v>
      </c>
      <c r="B59" s="140" t="s">
        <v>205</v>
      </c>
      <c r="C59" s="140" t="s">
        <v>163</v>
      </c>
      <c r="D59" s="138"/>
      <c r="E59" s="138"/>
      <c r="F59" s="138"/>
    </row>
    <row r="60" spans="1:6" x14ac:dyDescent="0.35">
      <c r="A60" s="139">
        <v>3</v>
      </c>
      <c r="B60" s="140" t="s">
        <v>202</v>
      </c>
      <c r="C60" s="140" t="s">
        <v>203</v>
      </c>
      <c r="D60" s="138" t="s">
        <v>188</v>
      </c>
      <c r="E60" s="138"/>
      <c r="F60" s="138"/>
    </row>
    <row r="61" spans="1:6" x14ac:dyDescent="0.35">
      <c r="A61" s="271" t="s">
        <v>173</v>
      </c>
      <c r="B61" s="271"/>
      <c r="C61" s="271"/>
      <c r="D61" s="271"/>
      <c r="E61" s="271"/>
      <c r="F61" s="271"/>
    </row>
    <row r="62" spans="1:6" x14ac:dyDescent="0.35">
      <c r="A62" s="270">
        <v>4</v>
      </c>
      <c r="B62" s="269" t="s">
        <v>189</v>
      </c>
      <c r="C62" s="269" t="s">
        <v>190</v>
      </c>
      <c r="D62" s="138"/>
      <c r="E62" s="138" t="s">
        <v>201</v>
      </c>
      <c r="F62" s="138"/>
    </row>
    <row r="63" spans="1:6" x14ac:dyDescent="0.35">
      <c r="A63" s="270"/>
      <c r="B63" s="269"/>
      <c r="C63" s="269"/>
      <c r="D63" s="138"/>
      <c r="E63" s="138" t="s">
        <v>201</v>
      </c>
      <c r="F63" s="138"/>
    </row>
    <row r="64" spans="1:6" x14ac:dyDescent="0.35">
      <c r="A64" s="270"/>
      <c r="B64" s="269"/>
      <c r="C64" s="269"/>
      <c r="D64" s="138"/>
      <c r="E64" s="138" t="s">
        <v>201</v>
      </c>
      <c r="F64" s="138"/>
    </row>
    <row r="65" spans="1:6" x14ac:dyDescent="0.35">
      <c r="A65" s="270"/>
      <c r="B65" s="269"/>
      <c r="C65" s="269"/>
      <c r="D65" s="138"/>
      <c r="E65" s="138"/>
      <c r="F65" s="138"/>
    </row>
    <row r="66" spans="1:6" ht="31" x14ac:dyDescent="0.35">
      <c r="A66" s="139">
        <v>5</v>
      </c>
      <c r="B66" s="140" t="s">
        <v>191</v>
      </c>
      <c r="C66" s="140" t="s">
        <v>208</v>
      </c>
      <c r="D66" s="138" t="s">
        <v>188</v>
      </c>
      <c r="E66" s="138" t="s">
        <v>165</v>
      </c>
      <c r="F66" s="138"/>
    </row>
    <row r="67" spans="1:6" x14ac:dyDescent="0.35">
      <c r="A67" s="271" t="s">
        <v>179</v>
      </c>
      <c r="B67" s="271"/>
      <c r="C67" s="271"/>
      <c r="D67" s="271"/>
      <c r="E67" s="271"/>
      <c r="F67" s="271"/>
    </row>
    <row r="68" spans="1:6" x14ac:dyDescent="0.35">
      <c r="A68" s="270">
        <v>6</v>
      </c>
      <c r="B68" s="269" t="s">
        <v>198</v>
      </c>
      <c r="C68" s="269" t="s">
        <v>190</v>
      </c>
      <c r="D68" s="138"/>
      <c r="E68" s="138" t="s">
        <v>165</v>
      </c>
      <c r="F68" s="138"/>
    </row>
    <row r="69" spans="1:6" x14ac:dyDescent="0.35">
      <c r="A69" s="270"/>
      <c r="B69" s="269"/>
      <c r="C69" s="269"/>
      <c r="D69" s="138"/>
      <c r="E69" s="138" t="s">
        <v>165</v>
      </c>
      <c r="F69" s="138"/>
    </row>
    <row r="70" spans="1:6" x14ac:dyDescent="0.35">
      <c r="A70" s="270"/>
      <c r="B70" s="269"/>
      <c r="C70" s="269"/>
      <c r="D70" s="138"/>
      <c r="E70" s="138" t="s">
        <v>165</v>
      </c>
      <c r="F70" s="138"/>
    </row>
    <row r="71" spans="1:6" x14ac:dyDescent="0.35">
      <c r="A71" s="270"/>
      <c r="B71" s="269"/>
      <c r="C71" s="269"/>
      <c r="D71" s="138"/>
      <c r="E71" s="138"/>
      <c r="F71" s="138"/>
    </row>
    <row r="72" spans="1:6" ht="31" x14ac:dyDescent="0.35">
      <c r="A72" s="139">
        <v>7</v>
      </c>
      <c r="B72" s="140" t="s">
        <v>191</v>
      </c>
      <c r="C72" s="140" t="s">
        <v>208</v>
      </c>
      <c r="D72" s="138" t="s">
        <v>188</v>
      </c>
      <c r="E72" s="138" t="s">
        <v>209</v>
      </c>
      <c r="F72" s="138"/>
    </row>
  </sheetData>
  <mergeCells count="44">
    <mergeCell ref="B62:B65"/>
    <mergeCell ref="C62:C65"/>
    <mergeCell ref="A67:F67"/>
    <mergeCell ref="A68:A71"/>
    <mergeCell ref="B68:B71"/>
    <mergeCell ref="C68:C71"/>
    <mergeCell ref="A62:A65"/>
    <mergeCell ref="A54:F54"/>
    <mergeCell ref="B55:B58"/>
    <mergeCell ref="C55:C58"/>
    <mergeCell ref="A55:A58"/>
    <mergeCell ref="A61:F61"/>
    <mergeCell ref="A51:A53"/>
    <mergeCell ref="B51:B53"/>
    <mergeCell ref="C51:C53"/>
    <mergeCell ref="C24:C26"/>
    <mergeCell ref="B24:B26"/>
    <mergeCell ref="A24:A26"/>
    <mergeCell ref="C43:C45"/>
    <mergeCell ref="B43:B45"/>
    <mergeCell ref="A43:A45"/>
    <mergeCell ref="A46:F46"/>
    <mergeCell ref="C47:C50"/>
    <mergeCell ref="B47:B50"/>
    <mergeCell ref="A47:A50"/>
    <mergeCell ref="A33:F33"/>
    <mergeCell ref="A38:F38"/>
    <mergeCell ref="C39:C42"/>
    <mergeCell ref="B39:B42"/>
    <mergeCell ref="A39:A42"/>
    <mergeCell ref="A30:F30"/>
    <mergeCell ref="A1:F1"/>
    <mergeCell ref="A13:A18"/>
    <mergeCell ref="C20:C23"/>
    <mergeCell ref="B20:B23"/>
    <mergeCell ref="A20:A23"/>
    <mergeCell ref="B5:B9"/>
    <mergeCell ref="A5:A9"/>
    <mergeCell ref="A4:F4"/>
    <mergeCell ref="C5:C9"/>
    <mergeCell ref="C13:C18"/>
    <mergeCell ref="A27:F27"/>
    <mergeCell ref="A12:F12"/>
    <mergeCell ref="B13:B18"/>
  </mergeCells>
  <pageMargins left="0.7" right="0.7" top="0.75" bottom="0.75" header="0.3" footer="0.3"/>
  <pageSetup paperSize="9"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264318f-bd02-4f4c-8658-c731de57395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041ADA5583054F8390C17E606BBBEE" ma:contentTypeVersion="18" ma:contentTypeDescription="Utwórz nowy dokument." ma:contentTypeScope="" ma:versionID="8dc2661294017dadfbd0a6c1a6ecf3a5">
  <xsd:schema xmlns:xsd="http://www.w3.org/2001/XMLSchema" xmlns:xs="http://www.w3.org/2001/XMLSchema" xmlns:p="http://schemas.microsoft.com/office/2006/metadata/properties" xmlns:ns3="c264318f-bd02-4f4c-8658-c731de573958" xmlns:ns4="bb2f8f17-6e3c-45ee-9a40-0ea5b44a61ac" targetNamespace="http://schemas.microsoft.com/office/2006/metadata/properties" ma:root="true" ma:fieldsID="bf5b77183be583ff404dd7eed2dd67e9" ns3:_="" ns4:_="">
    <xsd:import namespace="c264318f-bd02-4f4c-8658-c731de573958"/>
    <xsd:import namespace="bb2f8f17-6e3c-45ee-9a40-0ea5b44a61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4318f-bd02-4f4c-8658-c731de5739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f8f17-6e3c-45ee-9a40-0ea5b44a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5591A9-CD6F-4750-B62D-876D73EF50E2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b2f8f17-6e3c-45ee-9a40-0ea5b44a61ac"/>
    <ds:schemaRef ds:uri="c264318f-bd02-4f4c-8658-c731de57395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C87EC7F-B928-4F20-BA5D-6C34C75A29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64318f-bd02-4f4c-8658-c731de573958"/>
    <ds:schemaRef ds:uri="bb2f8f17-6e3c-45ee-9a40-0ea5b44a61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F8EA28-378A-4F1B-843E-09E3972F6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Plan od 26_27</vt:lpstr>
      <vt:lpstr>Wskaźniki REK</vt:lpstr>
      <vt:lpstr>Wskaźniki ZARZ</vt:lpstr>
      <vt:lpstr>Zajęcia do wyboru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Anetta</dc:creator>
  <cp:keywords/>
  <dc:description/>
  <cp:lastModifiedBy>Joanna Kalecińska</cp:lastModifiedBy>
  <cp:revision/>
  <cp:lastPrinted>2026-01-22T12:58:32Z</cp:lastPrinted>
  <dcterms:created xsi:type="dcterms:W3CDTF">2017-09-29T06:54:42Z</dcterms:created>
  <dcterms:modified xsi:type="dcterms:W3CDTF">2026-01-26T17:13:31Z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0x010100DE041ADA5583054F8390C17E606BBBEE</vt:lpwstr>
  </property>
  <property fmtid="{D5CDD505-2E9C-101B-9397-08002B2CF9AE}" pid="3" name="MediaServiceImageTags">
    <vt:lpwstr/>
  </property>
</Properties>
</file>